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/>
  <bookViews>
    <workbookView xWindow="480" yWindow="330" windowWidth="11115" windowHeight="6405" activeTab="1"/>
  </bookViews>
  <sheets>
    <sheet name="Budget 17-18" sheetId="3" r:id="rId1"/>
    <sheet name="Budget 18-19" sheetId="4" r:id="rId2"/>
  </sheets>
  <calcPr calcId="145621"/>
  <fileRecoveryPr autoRecover="0"/>
</workbook>
</file>

<file path=xl/calcChain.xml><?xml version="1.0" encoding="utf-8"?>
<calcChain xmlns="http://schemas.openxmlformats.org/spreadsheetml/2006/main">
  <c r="J49" i="4" l="1"/>
  <c r="O42" i="4" l="1"/>
  <c r="J56" i="4"/>
  <c r="E56" i="4"/>
  <c r="J65" i="4"/>
  <c r="K56" i="4" l="1"/>
  <c r="K49" i="4"/>
  <c r="K42" i="4"/>
  <c r="K38" i="4"/>
  <c r="K26" i="4"/>
  <c r="H56" i="4"/>
  <c r="G56" i="4"/>
  <c r="H49" i="4"/>
  <c r="G49" i="4"/>
  <c r="H42" i="4"/>
  <c r="G42" i="4"/>
  <c r="H38" i="4"/>
  <c r="G38" i="4"/>
  <c r="H26" i="4"/>
  <c r="G26" i="4"/>
  <c r="J53" i="4"/>
  <c r="J52" i="4"/>
  <c r="J47" i="4"/>
  <c r="J46" i="4"/>
  <c r="J45" i="4"/>
  <c r="J41" i="4"/>
  <c r="J40" i="4"/>
  <c r="E49" i="4"/>
  <c r="E42" i="4"/>
  <c r="K59" i="4" l="1"/>
  <c r="J61" i="4" s="1"/>
  <c r="J42" i="4"/>
  <c r="E37" i="4"/>
  <c r="J37" i="4" s="1"/>
  <c r="E36" i="4"/>
  <c r="E35" i="4"/>
  <c r="E34" i="4"/>
  <c r="J34" i="4" s="1"/>
  <c r="E33" i="4"/>
  <c r="J33" i="4" s="1"/>
  <c r="E32" i="4"/>
  <c r="J32" i="4" s="1"/>
  <c r="E31" i="4"/>
  <c r="J31" i="4" s="1"/>
  <c r="E30" i="4"/>
  <c r="E29" i="4"/>
  <c r="J29" i="4" s="1"/>
  <c r="J38" i="4" s="1"/>
  <c r="O38" i="4" s="1"/>
  <c r="E24" i="4"/>
  <c r="J24" i="4" s="1"/>
  <c r="E23" i="4"/>
  <c r="J23" i="4" s="1"/>
  <c r="E22" i="4"/>
  <c r="J22" i="4" s="1"/>
  <c r="E21" i="4"/>
  <c r="J21" i="4" s="1"/>
  <c r="E20" i="4"/>
  <c r="J20" i="4" s="1"/>
  <c r="E19" i="4"/>
  <c r="J19" i="4" s="1"/>
  <c r="E18" i="4"/>
  <c r="E17" i="4"/>
  <c r="J17" i="4" s="1"/>
  <c r="E16" i="4"/>
  <c r="J16" i="4" s="1"/>
  <c r="E15" i="4"/>
  <c r="J15" i="4" s="1"/>
  <c r="E14" i="4"/>
  <c r="J14" i="4" s="1"/>
  <c r="E13" i="4"/>
  <c r="J13" i="4" s="1"/>
  <c r="E12" i="4"/>
  <c r="J12" i="4" s="1"/>
  <c r="E11" i="4"/>
  <c r="J11" i="4" s="1"/>
  <c r="E10" i="4"/>
  <c r="J10" i="4" s="1"/>
  <c r="E9" i="4"/>
  <c r="J9" i="4" s="1"/>
  <c r="E8" i="4"/>
  <c r="E26" i="4" l="1"/>
  <c r="E38" i="4"/>
  <c r="N56" i="3"/>
  <c r="N51" i="3"/>
  <c r="N50" i="3"/>
  <c r="N49" i="3"/>
  <c r="N48" i="3"/>
  <c r="N45" i="3"/>
  <c r="N44" i="3"/>
  <c r="N39" i="3"/>
  <c r="N37" i="3"/>
  <c r="N36" i="3"/>
  <c r="N35" i="3"/>
  <c r="N34" i="3"/>
  <c r="N33" i="3"/>
  <c r="N30" i="3"/>
  <c r="N29" i="3"/>
  <c r="N24" i="3"/>
  <c r="N23" i="3"/>
  <c r="N22" i="3"/>
  <c r="N21" i="3"/>
  <c r="N20" i="3"/>
  <c r="N19" i="3"/>
  <c r="N18" i="3"/>
  <c r="N17" i="3"/>
  <c r="N16" i="3"/>
  <c r="N15" i="3"/>
  <c r="N13" i="3"/>
  <c r="N12" i="3"/>
  <c r="N11" i="3"/>
  <c r="N10" i="3"/>
  <c r="N9" i="3"/>
  <c r="N8" i="3"/>
  <c r="L59" i="3"/>
  <c r="L58" i="3"/>
  <c r="L57" i="3"/>
  <c r="L56" i="3"/>
  <c r="L51" i="3"/>
  <c r="L50" i="3"/>
  <c r="L49" i="3"/>
  <c r="L48" i="3"/>
  <c r="L45" i="3"/>
  <c r="L44" i="3"/>
  <c r="L38" i="3"/>
  <c r="L37" i="3"/>
  <c r="L36" i="3"/>
  <c r="L35" i="3"/>
  <c r="L34" i="3"/>
  <c r="L33" i="3"/>
  <c r="L32" i="3"/>
  <c r="L30" i="3"/>
  <c r="L29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N85" i="3"/>
  <c r="N71" i="3"/>
  <c r="E59" i="4" l="1"/>
  <c r="J26" i="4" l="1"/>
  <c r="J59" i="4" s="1"/>
  <c r="J66" i="4" s="1"/>
  <c r="F81" i="4" l="1"/>
  <c r="O66" i="4"/>
  <c r="O26" i="4"/>
  <c r="J81" i="4" l="1"/>
  <c r="L81" i="4" s="1"/>
  <c r="N81" i="4" l="1"/>
  <c r="L83" i="4"/>
</calcChain>
</file>

<file path=xl/sharedStrings.xml><?xml version="1.0" encoding="utf-8"?>
<sst xmlns="http://schemas.openxmlformats.org/spreadsheetml/2006/main" count="223" uniqueCount="132">
  <si>
    <t>Birdham Parish Council</t>
  </si>
  <si>
    <t>Budget</t>
  </si>
  <si>
    <t>Note</t>
  </si>
  <si>
    <t>Revenue Account</t>
  </si>
  <si>
    <t>Administrative Expenses</t>
  </si>
  <si>
    <t>Land Maintenance</t>
  </si>
  <si>
    <t xml:space="preserve">     Repairs &amp; Maintenance</t>
  </si>
  <si>
    <t xml:space="preserve">     Maintenance of Football Pitch</t>
  </si>
  <si>
    <t>Street Lighting</t>
  </si>
  <si>
    <t>General</t>
  </si>
  <si>
    <t>25. Notice Boards - Repairs</t>
  </si>
  <si>
    <t>26. Bins - dogs &amp; litter</t>
  </si>
  <si>
    <t>10. Subscriptions &amp; Memberships</t>
  </si>
  <si>
    <t>11. Charitable Contributions &amp; Donations</t>
  </si>
  <si>
    <t>12. Election Contingency</t>
  </si>
  <si>
    <t>13. Publications</t>
  </si>
  <si>
    <t>14. Parish Newsletter</t>
  </si>
  <si>
    <t>Capital Expenditure total</t>
  </si>
  <si>
    <t>Totals</t>
  </si>
  <si>
    <t>YTD</t>
  </si>
  <si>
    <t>Projection</t>
  </si>
  <si>
    <t>Band D = £</t>
  </si>
  <si>
    <t>Capital Expenditure</t>
  </si>
  <si>
    <t>15. Grass Cutting</t>
  </si>
  <si>
    <t>16. Hedges and Ditching</t>
  </si>
  <si>
    <t>17. Playing Field &amp; Play Area</t>
  </si>
  <si>
    <t>18. Churchyard Maint - Grant</t>
  </si>
  <si>
    <t>19. Village Green &amp; Pond Maintenance</t>
  </si>
  <si>
    <t>20. Collection of Litter</t>
  </si>
  <si>
    <t>21. Energy</t>
  </si>
  <si>
    <t>22. Repairs &amp; Maintenance</t>
  </si>
  <si>
    <t>24. Bus Shelters - Clearance</t>
  </si>
  <si>
    <t>32. Estimated Gross Expenditure</t>
  </si>
  <si>
    <t>33. Less Estimated Income</t>
  </si>
  <si>
    <t>35. Net Expenditure</t>
  </si>
  <si>
    <t>Precept 2012/2013 (base)</t>
  </si>
  <si>
    <t>Precept 2005/2006 (base)</t>
  </si>
  <si>
    <t>Precept 2006/2007 (base)</t>
  </si>
  <si>
    <t>Precept 2007/2008 (base)</t>
  </si>
  <si>
    <t>Precept 2008/2009 (base)</t>
  </si>
  <si>
    <t>Precept 2009/2010 (base)</t>
  </si>
  <si>
    <t>Precept 2010/2011 (base)</t>
  </si>
  <si>
    <t>Precept 2011/2012 (base)</t>
  </si>
  <si>
    <t>28. Fencing of Adams Bequest</t>
  </si>
  <si>
    <t>30. Neighbourhood Plan contingency</t>
  </si>
  <si>
    <t>1.   Clerk's Salary</t>
  </si>
  <si>
    <t>2.   Clerk's Expenses (Office,Training,Travel)</t>
  </si>
  <si>
    <t>3.   Audit Fees</t>
  </si>
  <si>
    <t>4.   Insurance</t>
  </si>
  <si>
    <t>5.   Loan Repayment</t>
  </si>
  <si>
    <t>6.   Hire of Hall for Council Meetings</t>
  </si>
  <si>
    <t>7.   Chairman's Discretionary Fund</t>
  </si>
  <si>
    <t>8.   Training for Councillors</t>
  </si>
  <si>
    <t>9.   Councillors' Travel Expenses</t>
  </si>
  <si>
    <t xml:space="preserve">      Home/Office Allowance</t>
  </si>
  <si>
    <t>34a.From Reserves</t>
  </si>
  <si>
    <t>34. Brought Fwd</t>
  </si>
  <si>
    <t>Notes:</t>
  </si>
  <si>
    <t>Carried Fwd</t>
  </si>
  <si>
    <t>Plan for 2013/14</t>
  </si>
  <si>
    <t>Precept 2013/2014 (base)</t>
  </si>
  <si>
    <t>CDC Grant</t>
  </si>
  <si>
    <t>27. Website Maintenance &amp; Hosting</t>
  </si>
  <si>
    <t>Precept 2014/2015 (base)</t>
  </si>
  <si>
    <t>Increase</t>
  </si>
  <si>
    <t>23. Bus Shelters - Repairs/renew</t>
  </si>
  <si>
    <t>Precept 2015/2016 (base)</t>
  </si>
  <si>
    <t>%                                   or</t>
  </si>
  <si>
    <t>difference</t>
  </si>
  <si>
    <t xml:space="preserve"> </t>
  </si>
  <si>
    <t>28. Fencing of Adams Bequest/Village Pond Extention</t>
  </si>
  <si>
    <t>2016/17</t>
  </si>
  <si>
    <t>Precept 2016/2017 (base)</t>
  </si>
  <si>
    <t>%</t>
  </si>
  <si>
    <t>19A Village Pond Improvement Fund</t>
  </si>
  <si>
    <t>15  Community Resiliance</t>
  </si>
  <si>
    <t>19B Culvert Maintenance</t>
  </si>
  <si>
    <t>Precept Calculation 2017/2018</t>
  </si>
  <si>
    <t>Proposed</t>
  </si>
  <si>
    <t xml:space="preserve"> Budget</t>
  </si>
  <si>
    <t>2017/18</t>
  </si>
  <si>
    <t>back pay plus Green Book increase</t>
  </si>
  <si>
    <t>NALC/SSALC</t>
  </si>
  <si>
    <t>£400 viared from Insurance</t>
  </si>
  <si>
    <t>11a Manhood Pen Partnership</t>
  </si>
  <si>
    <t>Ring Fenced Funding</t>
  </si>
  <si>
    <t>Catchement pond improvement fund</t>
  </si>
  <si>
    <t>Budget Minus Grant</t>
  </si>
  <si>
    <t>Precept 2017/2018 (base)</t>
  </si>
  <si>
    <t>saving</t>
  </si>
  <si>
    <t>2017-2018</t>
  </si>
  <si>
    <t>2018-2019</t>
  </si>
  <si>
    <t>11a</t>
  </si>
  <si>
    <t xml:space="preserve"> Clerk's Salary</t>
  </si>
  <si>
    <t xml:space="preserve"> Clerk's Expenses (Office,Training,Travel)</t>
  </si>
  <si>
    <t>Audit Fees</t>
  </si>
  <si>
    <t>Loan Repayment</t>
  </si>
  <si>
    <t>Hire of Hall for Council Meetings</t>
  </si>
  <si>
    <t>Chairman's Discretionary Fund</t>
  </si>
  <si>
    <t>Manhood Pen Partnership</t>
  </si>
  <si>
    <t>Publications</t>
  </si>
  <si>
    <t>Community Resiliance</t>
  </si>
  <si>
    <t xml:space="preserve">  +    Home/Office Allowance</t>
  </si>
  <si>
    <t>21A</t>
  </si>
  <si>
    <t>21B</t>
  </si>
  <si>
    <t>Grass Cutting</t>
  </si>
  <si>
    <t>Playing Field &amp; Play Area Repairs &amp; Maintenance</t>
  </si>
  <si>
    <t>Maintenance of Football Pitch</t>
  </si>
  <si>
    <t>Churchyard Maint - Grant</t>
  </si>
  <si>
    <t>Village Green &amp; Pond Maintenance</t>
  </si>
  <si>
    <t>Collection of Litter</t>
  </si>
  <si>
    <t>Energy</t>
  </si>
  <si>
    <t>Repairs &amp; Maintenance</t>
  </si>
  <si>
    <t>Bus Shelters - Repairs/renew</t>
  </si>
  <si>
    <t>Bus Shelters - Clearance</t>
  </si>
  <si>
    <t>Notice Boards - Repairs</t>
  </si>
  <si>
    <t xml:space="preserve"> Bins - dogs &amp; litter</t>
  </si>
  <si>
    <t>Charitable Contributions &amp; Donations</t>
  </si>
  <si>
    <t>Training for Councillors</t>
  </si>
  <si>
    <t>Insurance</t>
  </si>
  <si>
    <t>Councillors' Travel Expenses</t>
  </si>
  <si>
    <t>Election Contingency</t>
  </si>
  <si>
    <t>Parish Newsletter</t>
  </si>
  <si>
    <t>Village Pond Improvement Fund</t>
  </si>
  <si>
    <t>Culvert Maintenance</t>
  </si>
  <si>
    <t>Precept 2018/2019(base)</t>
  </si>
  <si>
    <t>Marina entrance bench</t>
  </si>
  <si>
    <t>Hedges, Ditching, Trees &amp; Fencing</t>
  </si>
  <si>
    <t>Subscriptions &amp; Memberships inc ICO</t>
  </si>
  <si>
    <t>NALC/SSALC/ICO</t>
  </si>
  <si>
    <t>Green Book increase</t>
  </si>
  <si>
    <t>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</si>
</sst>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0.0%"/>
    <numFmt numFmtId="166" formatCode="[$-809]General"/>
    <numFmt numFmtId="167" formatCode="[$-809]0%"/>
    <numFmt numFmtId="168" formatCode="[$-809]#,##0"/>
    <numFmt numFmtId="169" formatCode="[$-809]0.00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sz val="10"/>
      <color theme="0" tint="-0.1499984740745262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1"/>
      <name val="Arial"/>
      <family val="2"/>
    </font>
    <font>
      <sz val="11"/>
      <color theme="0" tint="-0.499984740745262"/>
      <name val="Arial"/>
      <family val="2"/>
    </font>
    <font>
      <sz val="10"/>
      <color theme="1"/>
      <name val="Arial"/>
      <family val="2"/>
    </font>
    <font>
      <sz val="10"/>
      <color theme="1"/>
      <name val="Arial1"/>
    </font>
    <font>
      <b/>
      <sz val="10"/>
      <color theme="1"/>
      <name val="Arial"/>
      <family val="2"/>
    </font>
    <font>
      <sz val="10"/>
      <color rgb="FF808080"/>
      <name val="Arial"/>
      <family val="2"/>
    </font>
    <font>
      <i/>
      <sz val="10"/>
      <color rgb="FF808080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 tint="-0.34998626667073579"/>
      <name val="Arial1"/>
    </font>
    <font>
      <b/>
      <sz val="11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rgb="FF80808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i/>
      <sz val="11"/>
      <color rgb="FF80808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rgb="FF80808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9"/>
      <color theme="0" tint="-0.14999847407452621"/>
      <name val="Arial"/>
      <family val="2"/>
    </font>
    <font>
      <b/>
      <i/>
      <sz val="11"/>
      <color theme="0" tint="-0.34998626667073579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Arial1"/>
    </font>
    <font>
      <b/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808080"/>
      <name val="Calibri"/>
      <family val="2"/>
      <scheme val="minor"/>
    </font>
    <font>
      <b/>
      <i/>
      <sz val="12"/>
      <color rgb="FF808080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1"/>
      <color theme="1"/>
      <name val="Arial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FFFFFF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166" fontId="19" fillId="0" borderId="0"/>
    <xf numFmtId="167" fontId="19" fillId="0" borderId="0"/>
    <xf numFmtId="44" fontId="55" fillId="0" borderId="0" applyFont="0" applyFill="0" applyBorder="0" applyAlignment="0" applyProtection="0"/>
  </cellStyleXfs>
  <cellXfs count="212">
    <xf numFmtId="0" fontId="0" fillId="0" borderId="0" xfId="0"/>
    <xf numFmtId="0" fontId="6" fillId="0" borderId="0" xfId="0" applyFont="1"/>
    <xf numFmtId="0" fontId="7" fillId="0" borderId="0" xfId="0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0" fillId="2" borderId="0" xfId="0" applyFill="1"/>
    <xf numFmtId="0" fontId="10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/>
    <xf numFmtId="2" fontId="0" fillId="2" borderId="0" xfId="0" applyNumberForma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2" fontId="16" fillId="0" borderId="0" xfId="0" applyNumberFormat="1" applyFont="1"/>
    <xf numFmtId="2" fontId="12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7" fillId="3" borderId="0" xfId="0" applyFont="1" applyFill="1"/>
    <xf numFmtId="0" fontId="0" fillId="3" borderId="0" xfId="0" applyFill="1"/>
    <xf numFmtId="2" fontId="0" fillId="3" borderId="0" xfId="0" applyNumberFormat="1" applyFill="1"/>
    <xf numFmtId="0" fontId="7" fillId="2" borderId="0" xfId="0" applyFont="1" applyFill="1"/>
    <xf numFmtId="0" fontId="8" fillId="2" borderId="0" xfId="0" applyFont="1" applyFill="1"/>
    <xf numFmtId="2" fontId="7" fillId="2" borderId="0" xfId="0" applyNumberFormat="1" applyFont="1" applyFill="1"/>
    <xf numFmtId="166" fontId="20" fillId="0" borderId="0" xfId="2" applyFont="1"/>
    <xf numFmtId="166" fontId="19" fillId="0" borderId="0" xfId="2"/>
    <xf numFmtId="166" fontId="21" fillId="0" borderId="0" xfId="2" applyFont="1"/>
    <xf numFmtId="166" fontId="21" fillId="0" borderId="0" xfId="2" applyFont="1" applyAlignment="1">
      <alignment horizontal="center"/>
    </xf>
    <xf numFmtId="166" fontId="22" fillId="0" borderId="0" xfId="2" applyFont="1"/>
    <xf numFmtId="166" fontId="19" fillId="4" borderId="0" xfId="2" applyFill="1"/>
    <xf numFmtId="166" fontId="18" fillId="0" borderId="0" xfId="2" applyFont="1"/>
    <xf numFmtId="167" fontId="23" fillId="0" borderId="0" xfId="3" applyFont="1" applyFill="1" applyBorder="1" applyAlignment="1" applyProtection="1">
      <alignment vertical="center"/>
    </xf>
    <xf numFmtId="169" fontId="19" fillId="0" borderId="0" xfId="2" applyNumberFormat="1" applyAlignment="1">
      <alignment horizontal="right"/>
    </xf>
    <xf numFmtId="166" fontId="24" fillId="4" borderId="0" xfId="2" applyFont="1" applyFill="1"/>
    <xf numFmtId="169" fontId="18" fillId="4" borderId="0" xfId="2" applyNumberFormat="1" applyFont="1" applyFill="1" applyAlignment="1">
      <alignment horizontal="left"/>
    </xf>
    <xf numFmtId="169" fontId="18" fillId="0" borderId="0" xfId="2" applyNumberFormat="1" applyFont="1" applyAlignment="1">
      <alignment horizontal="left"/>
    </xf>
    <xf numFmtId="167" fontId="25" fillId="0" borderId="0" xfId="3" applyFont="1" applyFill="1" applyBorder="1" applyAlignment="1" applyProtection="1">
      <alignment vertical="center"/>
    </xf>
    <xf numFmtId="167" fontId="23" fillId="0" borderId="0" xfId="3" applyFont="1" applyFill="1" applyBorder="1" applyAlignment="1" applyProtection="1"/>
    <xf numFmtId="166" fontId="23" fillId="0" borderId="0" xfId="2" applyFont="1"/>
    <xf numFmtId="166" fontId="6" fillId="0" borderId="0" xfId="2" applyFont="1" applyAlignment="1">
      <alignment horizontal="center"/>
    </xf>
    <xf numFmtId="0" fontId="6" fillId="2" borderId="0" xfId="0" applyFont="1" applyFill="1" applyAlignment="1">
      <alignment horizontal="center"/>
    </xf>
    <xf numFmtId="166" fontId="27" fillId="0" borderId="0" xfId="2" applyFont="1" applyAlignment="1">
      <alignment horizontal="center"/>
    </xf>
    <xf numFmtId="166" fontId="14" fillId="0" borderId="0" xfId="2" applyFont="1" applyAlignment="1">
      <alignment horizontal="center"/>
    </xf>
    <xf numFmtId="166" fontId="26" fillId="0" borderId="0" xfId="2" applyFont="1" applyAlignment="1">
      <alignment horizontal="center"/>
    </xf>
    <xf numFmtId="166" fontId="26" fillId="0" borderId="0" xfId="2" applyFont="1" applyAlignment="1">
      <alignment horizontal="center" vertical="top"/>
    </xf>
    <xf numFmtId="169" fontId="28" fillId="4" borderId="0" xfId="2" applyNumberFormat="1" applyFont="1" applyFill="1" applyAlignment="1">
      <alignment horizontal="center"/>
    </xf>
    <xf numFmtId="169" fontId="29" fillId="4" borderId="0" xfId="2" applyNumberFormat="1" applyFont="1" applyFill="1" applyAlignment="1">
      <alignment horizontal="right"/>
    </xf>
    <xf numFmtId="169" fontId="28" fillId="0" borderId="0" xfId="2" applyNumberFormat="1" applyFont="1" applyAlignment="1">
      <alignment horizontal="center"/>
    </xf>
    <xf numFmtId="169" fontId="29" fillId="0" borderId="0" xfId="2" applyNumberFormat="1" applyFont="1" applyAlignment="1">
      <alignment horizontal="right"/>
    </xf>
    <xf numFmtId="169" fontId="31" fillId="4" borderId="0" xfId="2" applyNumberFormat="1" applyFont="1" applyFill="1" applyAlignment="1">
      <alignment horizontal="center"/>
    </xf>
    <xf numFmtId="166" fontId="26" fillId="0" borderId="0" xfId="2" applyFont="1" applyAlignment="1">
      <alignment vertical="center"/>
    </xf>
    <xf numFmtId="169" fontId="28" fillId="0" borderId="0" xfId="2" applyNumberFormat="1" applyFont="1" applyAlignment="1">
      <alignment horizontal="center" vertical="center"/>
    </xf>
    <xf numFmtId="166" fontId="29" fillId="0" borderId="0" xfId="2" applyFont="1" applyAlignment="1">
      <alignment vertical="center"/>
    </xf>
    <xf numFmtId="169" fontId="30" fillId="0" borderId="0" xfId="2" applyNumberFormat="1" applyFont="1" applyAlignment="1">
      <alignment horizontal="right" vertical="center"/>
    </xf>
    <xf numFmtId="169" fontId="26" fillId="0" borderId="0" xfId="2" applyNumberFormat="1" applyFont="1" applyAlignment="1">
      <alignment horizontal="center" vertical="center"/>
    </xf>
    <xf numFmtId="169" fontId="32" fillId="0" borderId="0" xfId="2" applyNumberFormat="1" applyFont="1" applyAlignment="1">
      <alignment vertical="center"/>
    </xf>
    <xf numFmtId="166" fontId="29" fillId="0" borderId="0" xfId="2" applyFont="1"/>
    <xf numFmtId="166" fontId="29" fillId="4" borderId="0" xfId="2" applyFont="1" applyFill="1"/>
    <xf numFmtId="166" fontId="30" fillId="0" borderId="0" xfId="2" applyFont="1" applyAlignment="1">
      <alignment vertical="center"/>
    </xf>
    <xf numFmtId="169" fontId="26" fillId="0" borderId="0" xfId="2" applyNumberFormat="1" applyFont="1" applyAlignment="1">
      <alignment horizontal="center"/>
    </xf>
    <xf numFmtId="166" fontId="28" fillId="0" borderId="0" xfId="2" applyFont="1" applyAlignment="1">
      <alignment horizontal="center"/>
    </xf>
    <xf numFmtId="169" fontId="32" fillId="0" borderId="0" xfId="2" applyNumberFormat="1" applyFont="1" applyAlignment="1">
      <alignment horizontal="right" vertical="center"/>
    </xf>
    <xf numFmtId="169" fontId="30" fillId="4" borderId="0" xfId="2" applyNumberFormat="1" applyFont="1" applyFill="1" applyAlignment="1">
      <alignment horizontal="center"/>
    </xf>
    <xf numFmtId="166" fontId="26" fillId="0" borderId="0" xfId="2" applyFont="1" applyAlignment="1">
      <alignment horizontal="right" vertical="center"/>
    </xf>
    <xf numFmtId="169" fontId="32" fillId="0" borderId="0" xfId="2" applyNumberFormat="1" applyFont="1" applyAlignment="1">
      <alignment horizontal="right"/>
    </xf>
    <xf numFmtId="166" fontId="26" fillId="0" borderId="0" xfId="2" applyFont="1"/>
    <xf numFmtId="166" fontId="30" fillId="0" borderId="0" xfId="2" applyFont="1"/>
    <xf numFmtId="169" fontId="33" fillId="0" borderId="0" xfId="2" applyNumberFormat="1" applyFont="1"/>
    <xf numFmtId="169" fontId="30" fillId="0" borderId="0" xfId="2" applyNumberFormat="1" applyFont="1"/>
    <xf numFmtId="166" fontId="30" fillId="0" borderId="0" xfId="2" applyFont="1" applyAlignment="1">
      <alignment horizontal="center"/>
    </xf>
    <xf numFmtId="166" fontId="32" fillId="0" borderId="0" xfId="2" applyFont="1" applyAlignment="1">
      <alignment horizontal="center"/>
    </xf>
    <xf numFmtId="166" fontId="33" fillId="0" borderId="0" xfId="2" applyFont="1"/>
    <xf numFmtId="169" fontId="30" fillId="0" borderId="0" xfId="2" applyNumberFormat="1" applyFont="1" applyAlignment="1">
      <alignment horizontal="center"/>
    </xf>
    <xf numFmtId="169" fontId="26" fillId="0" borderId="0" xfId="2" applyNumberFormat="1" applyFont="1"/>
    <xf numFmtId="166" fontId="5" fillId="0" borderId="0" xfId="2" applyFont="1"/>
    <xf numFmtId="166" fontId="29" fillId="0" borderId="0" xfId="2" applyFont="1" applyAlignment="1">
      <alignment horizontal="center"/>
    </xf>
    <xf numFmtId="166" fontId="34" fillId="0" borderId="0" xfId="2" applyFont="1" applyAlignment="1">
      <alignment horizontal="center"/>
    </xf>
    <xf numFmtId="166" fontId="35" fillId="0" borderId="0" xfId="2" applyFont="1"/>
    <xf numFmtId="166" fontId="33" fillId="0" borderId="0" xfId="2" applyFont="1" applyAlignment="1">
      <alignment horizontal="center"/>
    </xf>
    <xf numFmtId="166" fontId="26" fillId="0" borderId="0" xfId="2" applyFont="1" applyAlignment="1">
      <alignment horizontal="right"/>
    </xf>
    <xf numFmtId="166" fontId="5" fillId="4" borderId="0" xfId="2" applyFont="1" applyFill="1"/>
    <xf numFmtId="168" fontId="5" fillId="4" borderId="0" xfId="2" applyNumberFormat="1" applyFont="1" applyFill="1"/>
    <xf numFmtId="169" fontId="35" fillId="4" borderId="0" xfId="2" applyNumberFormat="1" applyFont="1" applyFill="1" applyAlignment="1">
      <alignment horizontal="right"/>
    </xf>
    <xf numFmtId="169" fontId="34" fillId="4" borderId="0" xfId="2" applyNumberFormat="1" applyFont="1" applyFill="1" applyAlignment="1"/>
    <xf numFmtId="169" fontId="35" fillId="0" borderId="0" xfId="2" applyNumberFormat="1" applyFont="1" applyAlignment="1">
      <alignment horizontal="right"/>
    </xf>
    <xf numFmtId="169" fontId="34" fillId="0" borderId="0" xfId="2" applyNumberFormat="1" applyFont="1" applyAlignment="1"/>
    <xf numFmtId="169" fontId="29" fillId="4" borderId="0" xfId="2" applyNumberFormat="1" applyFont="1" applyFill="1" applyAlignment="1">
      <alignment horizontal="center"/>
    </xf>
    <xf numFmtId="166" fontId="36" fillId="0" borderId="0" xfId="2" applyFont="1" applyAlignment="1">
      <alignment vertical="center"/>
    </xf>
    <xf numFmtId="169" fontId="5" fillId="0" borderId="0" xfId="2" applyNumberFormat="1" applyFont="1" applyAlignment="1">
      <alignment horizontal="right"/>
    </xf>
    <xf numFmtId="166" fontId="34" fillId="0" borderId="0" xfId="2" applyFont="1" applyAlignment="1"/>
    <xf numFmtId="169" fontId="33" fillId="0" borderId="0" xfId="2" applyNumberFormat="1" applyFont="1" applyAlignment="1">
      <alignment horizontal="right"/>
    </xf>
    <xf numFmtId="169" fontId="32" fillId="0" borderId="0" xfId="2" applyNumberFormat="1" applyFont="1" applyAlignment="1">
      <alignment horizontal="center"/>
    </xf>
    <xf numFmtId="169" fontId="34" fillId="0" borderId="0" xfId="2" applyNumberFormat="1" applyFont="1" applyAlignment="1">
      <alignment horizontal="center"/>
    </xf>
    <xf numFmtId="166" fontId="34" fillId="0" borderId="0" xfId="2" applyFont="1" applyAlignment="1">
      <alignment horizontal="right"/>
    </xf>
    <xf numFmtId="166" fontId="34" fillId="0" borderId="0" xfId="2" applyFont="1" applyAlignment="1">
      <alignment horizontal="right" vertical="center"/>
    </xf>
    <xf numFmtId="169" fontId="34" fillId="0" borderId="0" xfId="2" applyNumberFormat="1" applyFont="1" applyAlignment="1">
      <alignment horizontal="right"/>
    </xf>
    <xf numFmtId="169" fontId="34" fillId="4" borderId="0" xfId="2" applyNumberFormat="1" applyFont="1" applyFill="1" applyAlignment="1">
      <alignment horizontal="right"/>
    </xf>
    <xf numFmtId="169" fontId="5" fillId="0" borderId="0" xfId="2" applyNumberFormat="1" applyFont="1" applyAlignment="1">
      <alignment horizontal="left"/>
    </xf>
    <xf numFmtId="169" fontId="35" fillId="0" borderId="0" xfId="2" applyNumberFormat="1" applyFont="1"/>
    <xf numFmtId="166" fontId="5" fillId="0" borderId="0" xfId="2" applyFont="1" applyAlignment="1">
      <alignment horizontal="right"/>
    </xf>
    <xf numFmtId="164" fontId="26" fillId="0" borderId="0" xfId="2" applyNumberFormat="1" applyFont="1" applyAlignment="1">
      <alignment horizontal="right"/>
    </xf>
    <xf numFmtId="169" fontId="29" fillId="0" borderId="0" xfId="2" applyNumberFormat="1" applyFont="1" applyAlignment="1">
      <alignment horizontal="center"/>
    </xf>
    <xf numFmtId="169" fontId="30" fillId="0" borderId="0" xfId="2" applyNumberFormat="1" applyFont="1" applyAlignment="1">
      <alignment horizontal="center" vertical="center"/>
    </xf>
    <xf numFmtId="166" fontId="35" fillId="0" borderId="0" xfId="2" applyFont="1" applyAlignment="1">
      <alignment horizontal="center"/>
    </xf>
    <xf numFmtId="169" fontId="35" fillId="4" borderId="0" xfId="2" applyNumberFormat="1" applyFont="1" applyFill="1" applyAlignment="1">
      <alignment horizontal="center"/>
    </xf>
    <xf numFmtId="169" fontId="33" fillId="0" borderId="0" xfId="2" applyNumberFormat="1" applyFont="1" applyAlignment="1">
      <alignment horizontal="center"/>
    </xf>
    <xf numFmtId="169" fontId="35" fillId="0" borderId="0" xfId="2" applyNumberFormat="1" applyFont="1" applyAlignment="1">
      <alignment horizontal="center"/>
    </xf>
    <xf numFmtId="166" fontId="22" fillId="0" borderId="0" xfId="2" applyFont="1" applyAlignment="1">
      <alignment horizontal="center"/>
    </xf>
    <xf numFmtId="165" fontId="37" fillId="4" borderId="0" xfId="3" applyNumberFormat="1" applyFont="1" applyFill="1" applyBorder="1" applyAlignment="1" applyProtection="1">
      <alignment horizontal="center"/>
    </xf>
    <xf numFmtId="165" fontId="38" fillId="4" borderId="0" xfId="3" applyNumberFormat="1" applyFont="1" applyFill="1" applyBorder="1" applyAlignment="1" applyProtection="1">
      <alignment horizontal="center"/>
    </xf>
    <xf numFmtId="165" fontId="38" fillId="4" borderId="0" xfId="3" applyNumberFormat="1" applyFont="1" applyFill="1" applyBorder="1" applyAlignment="1" applyProtection="1">
      <alignment horizontal="center" vertical="center"/>
    </xf>
    <xf numFmtId="166" fontId="37" fillId="4" borderId="0" xfId="2" applyFont="1" applyFill="1"/>
    <xf numFmtId="165" fontId="39" fillId="4" borderId="0" xfId="3" applyNumberFormat="1" applyFont="1" applyFill="1" applyBorder="1" applyAlignment="1" applyProtection="1">
      <alignment horizontal="center"/>
    </xf>
    <xf numFmtId="0" fontId="11" fillId="2" borderId="0" xfId="0" applyFont="1" applyFill="1"/>
    <xf numFmtId="166" fontId="32" fillId="0" borderId="0" xfId="2" applyFont="1"/>
    <xf numFmtId="169" fontId="32" fillId="0" borderId="0" xfId="2" applyNumberFormat="1" applyFont="1"/>
    <xf numFmtId="166" fontId="40" fillId="0" borderId="0" xfId="2" applyFont="1" applyAlignment="1">
      <alignment horizontal="center"/>
    </xf>
    <xf numFmtId="166" fontId="40" fillId="0" borderId="0" xfId="2" applyFont="1"/>
    <xf numFmtId="165" fontId="32" fillId="4" borderId="0" xfId="3" applyNumberFormat="1" applyFont="1" applyFill="1" applyBorder="1" applyAlignment="1" applyProtection="1">
      <alignment horizontal="center"/>
    </xf>
    <xf numFmtId="166" fontId="32" fillId="0" borderId="0" xfId="2" applyFont="1" applyAlignment="1">
      <alignment horizontal="left"/>
    </xf>
    <xf numFmtId="164" fontId="32" fillId="0" borderId="0" xfId="2" applyNumberFormat="1" applyFont="1" applyAlignment="1">
      <alignment horizontal="right"/>
    </xf>
    <xf numFmtId="166" fontId="15" fillId="0" borderId="0" xfId="2" applyFont="1"/>
    <xf numFmtId="166" fontId="41" fillId="0" borderId="0" xfId="2" applyFont="1"/>
    <xf numFmtId="0" fontId="42" fillId="0" borderId="0" xfId="0" applyFont="1"/>
    <xf numFmtId="0" fontId="43" fillId="0" borderId="0" xfId="0" applyFont="1"/>
    <xf numFmtId="9" fontId="5" fillId="0" borderId="0" xfId="1" applyFont="1"/>
    <xf numFmtId="9" fontId="5" fillId="4" borderId="0" xfId="1" applyFont="1" applyFill="1"/>
    <xf numFmtId="9" fontId="36" fillId="0" borderId="0" xfId="1" applyFont="1" applyAlignment="1">
      <alignment vertical="center"/>
    </xf>
    <xf numFmtId="9" fontId="5" fillId="0" borderId="0" xfId="1" applyFont="1" applyAlignment="1">
      <alignment horizontal="right"/>
    </xf>
    <xf numFmtId="9" fontId="26" fillId="0" borderId="0" xfId="1" applyFont="1" applyAlignment="1">
      <alignment vertical="center"/>
    </xf>
    <xf numFmtId="9" fontId="5" fillId="0" borderId="0" xfId="1" applyFont="1" applyAlignment="1">
      <alignment horizontal="left"/>
    </xf>
    <xf numFmtId="9" fontId="26" fillId="0" borderId="0" xfId="1" applyFont="1" applyFill="1" applyBorder="1" applyAlignment="1" applyProtection="1"/>
    <xf numFmtId="9" fontId="41" fillId="0" borderId="0" xfId="1" applyFont="1" applyFill="1" applyBorder="1" applyAlignment="1" applyProtection="1"/>
    <xf numFmtId="9" fontId="32" fillId="0" borderId="0" xfId="1" applyFont="1" applyAlignment="1">
      <alignment horizontal="right"/>
    </xf>
    <xf numFmtId="9" fontId="42" fillId="0" borderId="0" xfId="1" applyFont="1" applyFill="1" applyBorder="1" applyAlignment="1" applyProtection="1"/>
    <xf numFmtId="9" fontId="19" fillId="0" borderId="0" xfId="1" applyFont="1"/>
    <xf numFmtId="9" fontId="0" fillId="0" borderId="0" xfId="1" applyFont="1"/>
    <xf numFmtId="169" fontId="32" fillId="4" borderId="0" xfId="2" applyNumberFormat="1" applyFont="1" applyFill="1" applyAlignment="1">
      <alignment horizontal="right"/>
    </xf>
    <xf numFmtId="169" fontId="34" fillId="4" borderId="0" xfId="2" applyNumberFormat="1" applyFont="1" applyFill="1" applyAlignment="1">
      <alignment horizontal="center"/>
    </xf>
    <xf numFmtId="166" fontId="34" fillId="0" borderId="0" xfId="2" applyFont="1" applyAlignment="1">
      <alignment horizontal="center" vertical="center"/>
    </xf>
    <xf numFmtId="166" fontId="32" fillId="0" borderId="0" xfId="2" applyFont="1" applyAlignment="1">
      <alignment horizontal="center" vertical="center"/>
    </xf>
    <xf numFmtId="166" fontId="32" fillId="0" borderId="0" xfId="2" applyFont="1" applyAlignment="1">
      <alignment horizontal="right" vertical="center"/>
    </xf>
    <xf numFmtId="166" fontId="4" fillId="0" borderId="0" xfId="2" applyFont="1"/>
    <xf numFmtId="166" fontId="5" fillId="4" borderId="0" xfId="2" applyFont="1" applyFill="1" applyAlignment="1">
      <alignment horizontal="center"/>
    </xf>
    <xf numFmtId="166" fontId="36" fillId="0" borderId="0" xfId="2" applyFont="1" applyAlignment="1">
      <alignment horizontal="center" vertical="center"/>
    </xf>
    <xf numFmtId="166" fontId="5" fillId="0" borderId="0" xfId="2" applyFont="1" applyAlignment="1">
      <alignment horizontal="center"/>
    </xf>
    <xf numFmtId="166" fontId="4" fillId="4" borderId="0" xfId="2" applyFont="1" applyFill="1"/>
    <xf numFmtId="166" fontId="26" fillId="0" borderId="0" xfId="2" applyFont="1" applyAlignment="1">
      <alignment horizontal="left"/>
    </xf>
    <xf numFmtId="166" fontId="28" fillId="0" borderId="0" xfId="2" applyFont="1" applyAlignment="1">
      <alignment vertical="center"/>
    </xf>
    <xf numFmtId="9" fontId="28" fillId="0" borderId="0" xfId="1" applyFont="1" applyAlignment="1">
      <alignment vertical="center"/>
    </xf>
    <xf numFmtId="0" fontId="14" fillId="0" borderId="0" xfId="0" applyFont="1" applyAlignment="1">
      <alignment horizontal="center"/>
    </xf>
    <xf numFmtId="166" fontId="44" fillId="0" borderId="0" xfId="2" applyFont="1"/>
    <xf numFmtId="169" fontId="44" fillId="0" borderId="0" xfId="2" applyNumberFormat="1" applyFont="1"/>
    <xf numFmtId="166" fontId="44" fillId="0" borderId="0" xfId="2" applyFont="1" applyAlignment="1">
      <alignment horizontal="center"/>
    </xf>
    <xf numFmtId="166" fontId="45" fillId="0" borderId="0" xfId="2" applyFont="1" applyAlignment="1">
      <alignment horizontal="center"/>
    </xf>
    <xf numFmtId="165" fontId="44" fillId="4" borderId="0" xfId="3" applyNumberFormat="1" applyFont="1" applyFill="1" applyBorder="1" applyAlignment="1" applyProtection="1">
      <alignment horizontal="center"/>
    </xf>
    <xf numFmtId="169" fontId="44" fillId="0" borderId="0" xfId="2" applyNumberFormat="1" applyFont="1" applyAlignment="1">
      <alignment horizontal="center"/>
    </xf>
    <xf numFmtId="9" fontId="44" fillId="0" borderId="0" xfId="1" applyFont="1" applyFill="1" applyBorder="1" applyAlignment="1" applyProtection="1"/>
    <xf numFmtId="0" fontId="44" fillId="0" borderId="0" xfId="0" applyFont="1"/>
    <xf numFmtId="0" fontId="17" fillId="0" borderId="0" xfId="0" applyFont="1"/>
    <xf numFmtId="166" fontId="46" fillId="0" borderId="0" xfId="2" applyFont="1"/>
    <xf numFmtId="164" fontId="44" fillId="0" borderId="0" xfId="2" applyNumberFormat="1" applyFont="1" applyAlignment="1">
      <alignment horizontal="right"/>
    </xf>
    <xf numFmtId="169" fontId="47" fillId="0" borderId="0" xfId="2" applyNumberFormat="1" applyFont="1" applyAlignment="1">
      <alignment horizontal="center" vertical="center"/>
    </xf>
    <xf numFmtId="166" fontId="48" fillId="0" borderId="0" xfId="2" applyFont="1"/>
    <xf numFmtId="166" fontId="49" fillId="0" borderId="0" xfId="2" applyFont="1" applyAlignment="1">
      <alignment horizontal="center"/>
    </xf>
    <xf numFmtId="166" fontId="51" fillId="0" borderId="0" xfId="2" applyFont="1" applyAlignment="1">
      <alignment horizontal="center"/>
    </xf>
    <xf numFmtId="166" fontId="50" fillId="0" borderId="0" xfId="2" applyFont="1" applyAlignment="1">
      <alignment horizontal="center"/>
    </xf>
    <xf numFmtId="165" fontId="52" fillId="4" borderId="0" xfId="3" applyNumberFormat="1" applyFont="1" applyFill="1" applyBorder="1" applyAlignment="1" applyProtection="1">
      <alignment horizontal="center"/>
    </xf>
    <xf numFmtId="166" fontId="53" fillId="0" borderId="0" xfId="2" applyFont="1" applyAlignment="1">
      <alignment horizontal="center"/>
    </xf>
    <xf numFmtId="166" fontId="3" fillId="4" borderId="0" xfId="2" applyFont="1" applyFill="1"/>
    <xf numFmtId="0" fontId="0" fillId="3" borderId="0" xfId="0" applyFill="1" applyAlignment="1">
      <alignment horizontal="center"/>
    </xf>
    <xf numFmtId="166" fontId="4" fillId="5" borderId="0" xfId="2" applyFont="1" applyFill="1"/>
    <xf numFmtId="166" fontId="5" fillId="5" borderId="0" xfId="2" applyFont="1" applyFill="1"/>
    <xf numFmtId="168" fontId="5" fillId="5" borderId="0" xfId="2" applyNumberFormat="1" applyFont="1" applyFill="1"/>
    <xf numFmtId="169" fontId="28" fillId="5" borderId="0" xfId="2" applyNumberFormat="1" applyFont="1" applyFill="1" applyAlignment="1">
      <alignment horizontal="center"/>
    </xf>
    <xf numFmtId="166" fontId="29" fillId="5" borderId="0" xfId="2" applyFont="1" applyFill="1"/>
    <xf numFmtId="169" fontId="29" fillId="5" borderId="0" xfId="2" applyNumberFormat="1" applyFont="1" applyFill="1" applyAlignment="1">
      <alignment horizontal="center"/>
    </xf>
    <xf numFmtId="165" fontId="37" fillId="5" borderId="0" xfId="3" applyNumberFormat="1" applyFont="1" applyFill="1" applyBorder="1" applyAlignment="1" applyProtection="1">
      <alignment horizontal="center"/>
    </xf>
    <xf numFmtId="169" fontId="34" fillId="5" borderId="0" xfId="2" applyNumberFormat="1" applyFont="1" applyFill="1" applyAlignment="1">
      <alignment horizontal="center"/>
    </xf>
    <xf numFmtId="9" fontId="5" fillId="5" borderId="0" xfId="1" applyFont="1" applyFill="1"/>
    <xf numFmtId="166" fontId="19" fillId="5" borderId="0" xfId="2" applyFill="1"/>
    <xf numFmtId="166" fontId="4" fillId="3" borderId="0" xfId="2" applyFont="1" applyFill="1"/>
    <xf numFmtId="166" fontId="5" fillId="3" borderId="0" xfId="2" applyFont="1" applyFill="1"/>
    <xf numFmtId="169" fontId="28" fillId="3" borderId="0" xfId="2" applyNumberFormat="1" applyFont="1" applyFill="1" applyAlignment="1">
      <alignment horizontal="center"/>
    </xf>
    <xf numFmtId="166" fontId="29" fillId="3" borderId="0" xfId="2" applyFont="1" applyFill="1"/>
    <xf numFmtId="169" fontId="29" fillId="3" borderId="0" xfId="2" applyNumberFormat="1" applyFont="1" applyFill="1" applyAlignment="1">
      <alignment horizontal="center"/>
    </xf>
    <xf numFmtId="166" fontId="19" fillId="3" borderId="0" xfId="2" applyFill="1"/>
    <xf numFmtId="169" fontId="18" fillId="3" borderId="0" xfId="2" applyNumberFormat="1" applyFont="1" applyFill="1" applyAlignment="1">
      <alignment horizontal="left"/>
    </xf>
    <xf numFmtId="166" fontId="26" fillId="3" borderId="0" xfId="2" applyFont="1" applyFill="1"/>
    <xf numFmtId="166" fontId="18" fillId="3" borderId="0" xfId="2" applyFont="1" applyFill="1"/>
    <xf numFmtId="169" fontId="35" fillId="3" borderId="0" xfId="2" applyNumberFormat="1" applyFont="1" applyFill="1" applyAlignment="1">
      <alignment horizontal="center"/>
    </xf>
    <xf numFmtId="9" fontId="34" fillId="3" borderId="0" xfId="1" applyFont="1" applyFill="1" applyAlignment="1">
      <alignment horizontal="center"/>
    </xf>
    <xf numFmtId="9" fontId="5" fillId="3" borderId="0" xfId="1" applyFont="1" applyFill="1"/>
    <xf numFmtId="166" fontId="5" fillId="3" borderId="0" xfId="2" applyFont="1" applyFill="1" applyAlignment="1">
      <alignment horizontal="right"/>
    </xf>
    <xf numFmtId="2" fontId="30" fillId="0" borderId="0" xfId="2" applyNumberFormat="1" applyFont="1"/>
    <xf numFmtId="166" fontId="54" fillId="0" borderId="0" xfId="2" applyFont="1"/>
    <xf numFmtId="166" fontId="2" fillId="4" borderId="0" xfId="2" applyFont="1" applyFill="1"/>
    <xf numFmtId="166" fontId="2" fillId="0" borderId="0" xfId="2" applyFont="1"/>
    <xf numFmtId="2" fontId="28" fillId="0" borderId="0" xfId="2" applyNumberFormat="1" applyFont="1" applyAlignment="1">
      <alignment horizontal="center"/>
    </xf>
    <xf numFmtId="166" fontId="1" fillId="5" borderId="0" xfId="2" applyFont="1" applyFill="1"/>
    <xf numFmtId="10" fontId="23" fillId="0" borderId="0" xfId="3" applyNumberFormat="1" applyFont="1" applyFill="1" applyBorder="1" applyAlignment="1" applyProtection="1">
      <alignment vertical="center"/>
    </xf>
    <xf numFmtId="2" fontId="48" fillId="0" borderId="0" xfId="2" applyNumberFormat="1" applyFont="1"/>
    <xf numFmtId="4" fontId="49" fillId="0" borderId="0" xfId="2" applyNumberFormat="1" applyFont="1" applyAlignment="1">
      <alignment horizontal="center"/>
    </xf>
    <xf numFmtId="8" fontId="48" fillId="0" borderId="0" xfId="1" applyNumberFormat="1" applyFont="1"/>
    <xf numFmtId="44" fontId="49" fillId="0" borderId="0" xfId="4" applyFont="1"/>
    <xf numFmtId="0" fontId="49" fillId="0" borderId="0" xfId="0" applyFont="1"/>
  </cellXfs>
  <cellStyles count="5">
    <cellStyle name="Currency" xfId="4" builtinId="4"/>
    <cellStyle name="Excel Built-in Normal" xfId="2"/>
    <cellStyle name="Excel Built-in Percent" xfId="3"/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zoomScale="70" zoomScaleNormal="70" workbookViewId="0">
      <pane xSplit="4" ySplit="7" topLeftCell="E65" activePane="bottomRight" state="frozen"/>
      <selection pane="topRight" activeCell="E1" sqref="E1"/>
      <selection pane="bottomLeft" activeCell="A8" sqref="A8"/>
      <selection pane="bottomRight" activeCell="K85" sqref="K85"/>
    </sheetView>
  </sheetViews>
  <sheetFormatPr defaultRowHeight="12.75"/>
  <cols>
    <col min="5" max="5" width="13.42578125" style="5" customWidth="1"/>
    <col min="6" max="6" width="15" style="8" customWidth="1"/>
    <col min="7" max="7" width="13" style="18" customWidth="1"/>
    <col min="8" max="8" width="9.140625" style="8"/>
    <col min="9" max="9" width="19" style="18" customWidth="1"/>
    <col min="10" max="10" width="13" style="119" customWidth="1"/>
    <col min="11" max="11" width="23.7109375" style="46" customWidth="1"/>
    <col min="12" max="12" width="12.140625" style="15" customWidth="1"/>
    <col min="13" max="13" width="13" style="15" customWidth="1"/>
    <col min="14" max="14" width="14.28515625" style="142" customWidth="1"/>
    <col min="20" max="20" width="17.140625" customWidth="1"/>
  </cols>
  <sheetData>
    <row r="1" spans="1:20" ht="15">
      <c r="A1" s="71" t="s">
        <v>0</v>
      </c>
      <c r="B1" s="80"/>
      <c r="C1" s="80"/>
      <c r="D1" s="80"/>
      <c r="E1" s="66" t="s">
        <v>77</v>
      </c>
      <c r="F1" s="72"/>
      <c r="G1" s="84"/>
      <c r="H1" s="77"/>
      <c r="I1" s="81"/>
      <c r="J1" s="114"/>
      <c r="K1" s="66"/>
      <c r="L1" s="82"/>
      <c r="M1" s="82"/>
      <c r="N1" s="131"/>
      <c r="O1" s="80"/>
      <c r="P1" s="80"/>
      <c r="Q1" s="31"/>
    </row>
    <row r="2" spans="1:20" ht="15">
      <c r="A2" s="80"/>
      <c r="B2" s="80"/>
      <c r="C2" s="80"/>
      <c r="D2" s="80"/>
      <c r="E2" s="66"/>
      <c r="F2" s="62"/>
      <c r="G2" s="109"/>
      <c r="H2" s="83"/>
      <c r="I2" s="81"/>
      <c r="J2" s="114"/>
      <c r="K2" s="66"/>
      <c r="L2" s="82"/>
      <c r="M2" s="82"/>
      <c r="N2" s="131"/>
      <c r="O2" s="80"/>
      <c r="P2" s="80"/>
      <c r="Q2" s="31"/>
    </row>
    <row r="3" spans="1:20" ht="15">
      <c r="A3" s="80"/>
      <c r="B3" s="80"/>
      <c r="C3" s="80"/>
      <c r="D3" s="80"/>
      <c r="E3" s="66" t="s">
        <v>1</v>
      </c>
      <c r="F3" s="72"/>
      <c r="G3" s="84"/>
      <c r="H3" s="77"/>
      <c r="I3" s="81"/>
      <c r="J3" s="115" t="s">
        <v>73</v>
      </c>
      <c r="K3" s="49" t="s">
        <v>78</v>
      </c>
      <c r="L3" s="76"/>
      <c r="M3" s="82"/>
      <c r="N3" s="131"/>
      <c r="O3" s="80"/>
      <c r="P3" s="80"/>
      <c r="Q3" s="31"/>
    </row>
    <row r="4" spans="1:20" ht="15">
      <c r="A4" s="80"/>
      <c r="B4" s="80"/>
      <c r="C4" s="80"/>
      <c r="D4" s="80"/>
      <c r="E4" s="66" t="s">
        <v>71</v>
      </c>
      <c r="F4" s="72"/>
      <c r="G4" s="84" t="s">
        <v>19</v>
      </c>
      <c r="H4" s="84"/>
      <c r="I4" s="75" t="s">
        <v>20</v>
      </c>
      <c r="J4" s="115" t="s">
        <v>68</v>
      </c>
      <c r="K4" s="49" t="s">
        <v>79</v>
      </c>
      <c r="L4" s="82"/>
      <c r="M4" s="76" t="s">
        <v>58</v>
      </c>
      <c r="N4" s="131"/>
      <c r="O4" s="80"/>
      <c r="P4" s="85" t="s">
        <v>2</v>
      </c>
      <c r="Q4" s="31"/>
    </row>
    <row r="5" spans="1:20" ht="15">
      <c r="A5" s="71" t="s">
        <v>3</v>
      </c>
      <c r="B5" s="71"/>
      <c r="C5" s="80"/>
      <c r="D5" s="80"/>
      <c r="E5" s="66"/>
      <c r="F5" s="62"/>
      <c r="G5" s="109"/>
      <c r="H5" s="83"/>
      <c r="I5" s="81"/>
      <c r="J5" s="114"/>
      <c r="K5" s="50" t="s">
        <v>80</v>
      </c>
      <c r="L5" s="82"/>
      <c r="M5" s="82"/>
      <c r="N5" s="131"/>
      <c r="O5" s="80"/>
      <c r="P5" s="80"/>
      <c r="Q5" s="31"/>
    </row>
    <row r="6" spans="1:20" ht="15">
      <c r="A6" s="80"/>
      <c r="B6" s="80"/>
      <c r="C6" s="80"/>
      <c r="D6" s="80"/>
      <c r="E6" s="66"/>
      <c r="F6" s="62"/>
      <c r="G6" s="109"/>
      <c r="H6" s="83"/>
      <c r="I6" s="81"/>
      <c r="J6" s="114"/>
      <c r="K6" s="66"/>
      <c r="L6" s="82"/>
      <c r="M6" s="82"/>
      <c r="N6" s="131"/>
      <c r="O6" s="80"/>
      <c r="P6" s="80"/>
      <c r="Q6" s="31"/>
    </row>
    <row r="7" spans="1:20" ht="15">
      <c r="A7" s="71" t="s">
        <v>4</v>
      </c>
      <c r="B7" s="80"/>
      <c r="C7" s="80"/>
      <c r="D7" s="80"/>
      <c r="E7" s="66"/>
      <c r="F7" s="62"/>
      <c r="G7" s="109"/>
      <c r="H7" s="83"/>
      <c r="I7" s="81"/>
      <c r="J7" s="114"/>
      <c r="K7" s="66"/>
      <c r="L7" s="82"/>
      <c r="M7" s="82"/>
      <c r="N7" s="131"/>
      <c r="O7" s="80"/>
      <c r="P7" s="80"/>
      <c r="Q7" s="31"/>
    </row>
    <row r="8" spans="1:20" s="7" customFormat="1" ht="15">
      <c r="A8" s="86" t="s">
        <v>45</v>
      </c>
      <c r="B8" s="86"/>
      <c r="C8" s="86"/>
      <c r="D8" s="87"/>
      <c r="E8" s="51">
        <v>9222</v>
      </c>
      <c r="F8" s="63"/>
      <c r="G8" s="92">
        <v>6019.99</v>
      </c>
      <c r="H8" s="88"/>
      <c r="I8" s="92">
        <v>9222</v>
      </c>
      <c r="J8" s="114">
        <v>0</v>
      </c>
      <c r="K8" s="51">
        <v>10281.120000000001</v>
      </c>
      <c r="L8" s="143">
        <f>+K8-E8</f>
        <v>1059.1200000000008</v>
      </c>
      <c r="M8" s="89"/>
      <c r="N8" s="132">
        <f>+L8/K8</f>
        <v>0.10301601381950612</v>
      </c>
      <c r="O8" s="86"/>
      <c r="P8" s="86" t="s">
        <v>81</v>
      </c>
      <c r="Q8" s="35"/>
      <c r="R8" s="27"/>
      <c r="T8" s="12"/>
    </row>
    <row r="9" spans="1:20" ht="15">
      <c r="A9" s="80" t="s">
        <v>54</v>
      </c>
      <c r="B9" s="80"/>
      <c r="C9" s="80"/>
      <c r="D9" s="80"/>
      <c r="E9" s="53">
        <v>555</v>
      </c>
      <c r="F9" s="62"/>
      <c r="G9" s="107">
        <v>370</v>
      </c>
      <c r="H9" s="90"/>
      <c r="I9" s="107">
        <v>555</v>
      </c>
      <c r="J9" s="114">
        <v>0</v>
      </c>
      <c r="K9" s="53">
        <v>555</v>
      </c>
      <c r="L9" s="143">
        <f t="shared" ref="L9:L24" si="0">+K9-E9</f>
        <v>0</v>
      </c>
      <c r="M9" s="91"/>
      <c r="N9" s="132">
        <f t="shared" ref="N9:N24" si="1">+L9/K9</f>
        <v>0</v>
      </c>
      <c r="O9" s="80"/>
      <c r="P9" s="80"/>
      <c r="Q9" s="31"/>
      <c r="T9" s="12"/>
    </row>
    <row r="10" spans="1:20" ht="15">
      <c r="A10" s="80" t="s">
        <v>46</v>
      </c>
      <c r="B10" s="80"/>
      <c r="C10" s="80"/>
      <c r="D10" s="80"/>
      <c r="E10" s="53">
        <v>450</v>
      </c>
      <c r="F10" s="62"/>
      <c r="G10" s="107">
        <v>432.46</v>
      </c>
      <c r="H10" s="90"/>
      <c r="I10" s="107">
        <v>450</v>
      </c>
      <c r="J10" s="114">
        <v>0</v>
      </c>
      <c r="K10" s="53">
        <v>450</v>
      </c>
      <c r="L10" s="143">
        <f t="shared" si="0"/>
        <v>0</v>
      </c>
      <c r="M10" s="91"/>
      <c r="N10" s="132">
        <f t="shared" si="1"/>
        <v>0</v>
      </c>
      <c r="O10" s="80"/>
      <c r="P10" s="80"/>
      <c r="Q10" s="31"/>
      <c r="T10" s="12"/>
    </row>
    <row r="11" spans="1:20" ht="15">
      <c r="A11" s="80" t="s">
        <v>47</v>
      </c>
      <c r="B11" s="80"/>
      <c r="C11" s="80"/>
      <c r="D11" s="80"/>
      <c r="E11" s="53">
        <v>480</v>
      </c>
      <c r="F11" s="62"/>
      <c r="G11" s="107">
        <v>553</v>
      </c>
      <c r="H11" s="90"/>
      <c r="I11" s="107">
        <v>553</v>
      </c>
      <c r="J11" s="114">
        <v>0</v>
      </c>
      <c r="K11" s="53">
        <v>560</v>
      </c>
      <c r="L11" s="143">
        <f t="shared" si="0"/>
        <v>80</v>
      </c>
      <c r="M11" s="91"/>
      <c r="N11" s="132">
        <f t="shared" si="1"/>
        <v>0.14285714285714285</v>
      </c>
      <c r="O11" s="80"/>
      <c r="P11" s="80"/>
      <c r="Q11" s="31"/>
      <c r="T11" s="12"/>
    </row>
    <row r="12" spans="1:20" ht="15">
      <c r="A12" s="80" t="s">
        <v>48</v>
      </c>
      <c r="B12" s="80"/>
      <c r="C12" s="80"/>
      <c r="D12" s="80"/>
      <c r="E12" s="53">
        <v>1375</v>
      </c>
      <c r="F12" s="62"/>
      <c r="G12" s="107">
        <v>979.71</v>
      </c>
      <c r="H12" s="90"/>
      <c r="I12" s="107">
        <v>979.71</v>
      </c>
      <c r="J12" s="114">
        <v>0</v>
      </c>
      <c r="K12" s="53">
        <v>1000</v>
      </c>
      <c r="L12" s="143">
        <f t="shared" si="0"/>
        <v>-375</v>
      </c>
      <c r="M12" s="91">
        <v>375</v>
      </c>
      <c r="N12" s="132">
        <f t="shared" si="1"/>
        <v>-0.375</v>
      </c>
      <c r="O12" s="80"/>
      <c r="P12" s="80"/>
      <c r="Q12" s="31"/>
      <c r="T12" s="12"/>
    </row>
    <row r="13" spans="1:20" ht="15">
      <c r="A13" s="80" t="s">
        <v>49</v>
      </c>
      <c r="B13" s="80"/>
      <c r="C13" s="80"/>
      <c r="D13" s="80"/>
      <c r="E13" s="53">
        <v>17182</v>
      </c>
      <c r="F13" s="62"/>
      <c r="G13" s="107">
        <v>8591.0400000000009</v>
      </c>
      <c r="H13" s="90"/>
      <c r="I13" s="107">
        <v>17182</v>
      </c>
      <c r="J13" s="114">
        <v>0</v>
      </c>
      <c r="K13" s="53">
        <v>17182</v>
      </c>
      <c r="L13" s="143">
        <f t="shared" si="0"/>
        <v>0</v>
      </c>
      <c r="M13" s="91"/>
      <c r="N13" s="132">
        <f t="shared" si="1"/>
        <v>0</v>
      </c>
      <c r="O13" s="80"/>
      <c r="P13" s="80"/>
      <c r="Q13" s="31"/>
      <c r="T13" s="12"/>
    </row>
    <row r="14" spans="1:20" ht="15">
      <c r="A14" s="80" t="s">
        <v>50</v>
      </c>
      <c r="B14" s="80"/>
      <c r="C14" s="80"/>
      <c r="D14" s="80"/>
      <c r="E14" s="53">
        <v>0</v>
      </c>
      <c r="F14" s="62"/>
      <c r="G14" s="107"/>
      <c r="H14" s="90"/>
      <c r="I14" s="107">
        <v>0</v>
      </c>
      <c r="J14" s="114">
        <v>0</v>
      </c>
      <c r="K14" s="53">
        <v>0</v>
      </c>
      <c r="L14" s="143">
        <f t="shared" si="0"/>
        <v>0</v>
      </c>
      <c r="M14" s="91"/>
      <c r="N14" s="132" t="s">
        <v>69</v>
      </c>
      <c r="O14" s="80"/>
      <c r="P14" s="80"/>
      <c r="Q14" s="36"/>
      <c r="R14" s="6"/>
      <c r="T14" s="12"/>
    </row>
    <row r="15" spans="1:20" ht="15">
      <c r="A15" s="80" t="s">
        <v>51</v>
      </c>
      <c r="B15" s="80"/>
      <c r="C15" s="80"/>
      <c r="D15" s="80"/>
      <c r="E15" s="53">
        <v>25</v>
      </c>
      <c r="F15" s="62"/>
      <c r="G15" s="107"/>
      <c r="H15" s="90"/>
      <c r="I15" s="107">
        <v>25</v>
      </c>
      <c r="J15" s="114">
        <v>0</v>
      </c>
      <c r="K15" s="53">
        <v>25</v>
      </c>
      <c r="L15" s="143">
        <f t="shared" si="0"/>
        <v>0</v>
      </c>
      <c r="M15" s="91"/>
      <c r="N15" s="132">
        <f t="shared" si="1"/>
        <v>0</v>
      </c>
      <c r="O15" s="80"/>
      <c r="P15" s="80"/>
      <c r="Q15" s="31"/>
      <c r="T15" s="12"/>
    </row>
    <row r="16" spans="1:20" ht="15">
      <c r="A16" s="80" t="s">
        <v>52</v>
      </c>
      <c r="B16" s="80"/>
      <c r="C16" s="80"/>
      <c r="D16" s="80"/>
      <c r="E16" s="53">
        <v>300</v>
      </c>
      <c r="F16" s="62"/>
      <c r="G16" s="107">
        <v>55</v>
      </c>
      <c r="H16" s="90"/>
      <c r="I16" s="107">
        <v>300</v>
      </c>
      <c r="J16" s="114">
        <v>0</v>
      </c>
      <c r="K16" s="53">
        <v>300</v>
      </c>
      <c r="L16" s="143">
        <f t="shared" si="0"/>
        <v>0</v>
      </c>
      <c r="M16" s="91"/>
      <c r="N16" s="132">
        <f t="shared" si="1"/>
        <v>0</v>
      </c>
      <c r="O16" s="80"/>
      <c r="P16" s="80"/>
      <c r="Q16" s="31"/>
      <c r="T16" s="12"/>
    </row>
    <row r="17" spans="1:25" ht="15">
      <c r="A17" s="80" t="s">
        <v>53</v>
      </c>
      <c r="B17" s="80"/>
      <c r="C17" s="80"/>
      <c r="D17" s="80"/>
      <c r="E17" s="53">
        <v>50</v>
      </c>
      <c r="F17" s="62"/>
      <c r="G17" s="107"/>
      <c r="H17" s="90"/>
      <c r="I17" s="107">
        <v>50</v>
      </c>
      <c r="J17" s="114">
        <v>0</v>
      </c>
      <c r="K17" s="53">
        <v>50</v>
      </c>
      <c r="L17" s="143">
        <f t="shared" si="0"/>
        <v>0</v>
      </c>
      <c r="M17" s="91">
        <v>50</v>
      </c>
      <c r="N17" s="132">
        <f t="shared" si="1"/>
        <v>0</v>
      </c>
      <c r="O17" s="80"/>
      <c r="P17" s="80"/>
      <c r="Q17" s="31"/>
      <c r="T17" s="12"/>
    </row>
    <row r="18" spans="1:25" ht="15">
      <c r="A18" s="80" t="s">
        <v>12</v>
      </c>
      <c r="B18" s="80"/>
      <c r="C18" s="80"/>
      <c r="D18" s="80"/>
      <c r="E18" s="53">
        <v>625</v>
      </c>
      <c r="F18" s="62"/>
      <c r="G18" s="107">
        <v>584</v>
      </c>
      <c r="H18" s="90"/>
      <c r="I18" s="107">
        <v>625</v>
      </c>
      <c r="J18" s="114">
        <v>0</v>
      </c>
      <c r="K18" s="53">
        <v>625</v>
      </c>
      <c r="L18" s="143">
        <f t="shared" si="0"/>
        <v>0</v>
      </c>
      <c r="M18" s="91"/>
      <c r="N18" s="132">
        <f t="shared" si="1"/>
        <v>0</v>
      </c>
      <c r="O18" s="80"/>
      <c r="P18" s="80" t="s">
        <v>82</v>
      </c>
      <c r="Q18" s="31"/>
      <c r="T18" s="12"/>
    </row>
    <row r="19" spans="1:25" ht="15">
      <c r="A19" s="80" t="s">
        <v>13</v>
      </c>
      <c r="B19" s="80"/>
      <c r="C19" s="80"/>
      <c r="D19" s="80"/>
      <c r="E19" s="53">
        <v>0</v>
      </c>
      <c r="F19" s="62"/>
      <c r="G19" s="107">
        <v>400</v>
      </c>
      <c r="H19" s="90"/>
      <c r="I19" s="107">
        <v>400</v>
      </c>
      <c r="J19" s="114">
        <v>0</v>
      </c>
      <c r="K19" s="53">
        <v>500</v>
      </c>
      <c r="L19" s="143">
        <f t="shared" si="0"/>
        <v>500</v>
      </c>
      <c r="M19" s="91"/>
      <c r="N19" s="132">
        <f t="shared" si="1"/>
        <v>1</v>
      </c>
      <c r="O19" s="80"/>
      <c r="P19" s="80" t="s">
        <v>83</v>
      </c>
      <c r="Q19" s="31"/>
      <c r="T19" s="12"/>
    </row>
    <row r="20" spans="1:25" ht="15">
      <c r="A20" s="80" t="s">
        <v>84</v>
      </c>
      <c r="B20" s="80"/>
      <c r="C20" s="80"/>
      <c r="D20" s="80"/>
      <c r="E20" s="53"/>
      <c r="F20" s="62"/>
      <c r="G20" s="107"/>
      <c r="H20" s="90"/>
      <c r="I20" s="107"/>
      <c r="J20" s="114"/>
      <c r="K20" s="53">
        <v>438</v>
      </c>
      <c r="L20" s="143">
        <f t="shared" si="0"/>
        <v>438</v>
      </c>
      <c r="M20" s="91"/>
      <c r="N20" s="132">
        <f t="shared" si="1"/>
        <v>1</v>
      </c>
      <c r="O20" s="80"/>
      <c r="P20" s="80"/>
      <c r="Q20" s="31"/>
      <c r="T20" s="12"/>
    </row>
    <row r="21" spans="1:25" ht="15">
      <c r="A21" s="80" t="s">
        <v>14</v>
      </c>
      <c r="B21" s="80"/>
      <c r="C21" s="80"/>
      <c r="D21" s="80"/>
      <c r="E21" s="53">
        <v>325</v>
      </c>
      <c r="F21" s="62"/>
      <c r="G21" s="107"/>
      <c r="H21" s="90"/>
      <c r="I21" s="107">
        <v>325</v>
      </c>
      <c r="J21" s="114">
        <v>0</v>
      </c>
      <c r="K21" s="53">
        <v>325</v>
      </c>
      <c r="L21" s="143">
        <f t="shared" si="0"/>
        <v>0</v>
      </c>
      <c r="M21" s="91"/>
      <c r="N21" s="132">
        <f t="shared" si="1"/>
        <v>0</v>
      </c>
      <c r="O21" s="80"/>
      <c r="P21" s="80"/>
      <c r="Q21" s="31"/>
      <c r="T21" s="12"/>
    </row>
    <row r="22" spans="1:25" ht="15">
      <c r="A22" s="80" t="s">
        <v>15</v>
      </c>
      <c r="B22" s="80"/>
      <c r="C22" s="80"/>
      <c r="D22" s="80"/>
      <c r="E22" s="53">
        <v>626</v>
      </c>
      <c r="F22" s="62"/>
      <c r="G22" s="107">
        <v>632</v>
      </c>
      <c r="H22" s="90"/>
      <c r="I22" s="107">
        <v>-6</v>
      </c>
      <c r="J22" s="114">
        <v>0</v>
      </c>
      <c r="K22" s="53">
        <v>632</v>
      </c>
      <c r="L22" s="143">
        <f t="shared" si="0"/>
        <v>6</v>
      </c>
      <c r="M22" s="91"/>
      <c r="N22" s="132">
        <f t="shared" si="1"/>
        <v>9.4936708860759497E-3</v>
      </c>
      <c r="O22" s="80"/>
      <c r="P22" s="80"/>
      <c r="Q22" s="31"/>
      <c r="R22" s="6"/>
      <c r="T22" s="12"/>
    </row>
    <row r="23" spans="1:25" s="7" customFormat="1" ht="15">
      <c r="A23" s="80" t="s">
        <v>16</v>
      </c>
      <c r="B23" s="80"/>
      <c r="C23" s="80"/>
      <c r="D23" s="80"/>
      <c r="E23" s="53">
        <v>450</v>
      </c>
      <c r="F23" s="62"/>
      <c r="G23" s="107">
        <v>262</v>
      </c>
      <c r="H23" s="90"/>
      <c r="I23" s="107">
        <v>350</v>
      </c>
      <c r="J23" s="114">
        <v>0</v>
      </c>
      <c r="K23" s="53">
        <v>350</v>
      </c>
      <c r="L23" s="143">
        <f t="shared" si="0"/>
        <v>-100</v>
      </c>
      <c r="M23" s="91">
        <v>100</v>
      </c>
      <c r="N23" s="132">
        <f t="shared" si="1"/>
        <v>-0.2857142857142857</v>
      </c>
      <c r="O23" s="80"/>
      <c r="P23" s="80"/>
      <c r="Q23" s="31"/>
      <c r="R23" s="28"/>
      <c r="T23" s="12"/>
    </row>
    <row r="24" spans="1:25" s="7" customFormat="1" ht="15">
      <c r="A24" s="86" t="s">
        <v>75</v>
      </c>
      <c r="B24" s="86"/>
      <c r="C24" s="86"/>
      <c r="D24" s="86"/>
      <c r="E24" s="51">
        <v>400</v>
      </c>
      <c r="F24" s="63"/>
      <c r="G24" s="92">
        <v>400</v>
      </c>
      <c r="H24" s="88"/>
      <c r="I24" s="92">
        <v>400</v>
      </c>
      <c r="J24" s="114">
        <v>0</v>
      </c>
      <c r="K24" s="51">
        <v>100</v>
      </c>
      <c r="L24" s="143">
        <f t="shared" si="0"/>
        <v>-300</v>
      </c>
      <c r="M24" s="89"/>
      <c r="N24" s="132">
        <f t="shared" si="1"/>
        <v>-3</v>
      </c>
      <c r="O24" s="86"/>
      <c r="P24" s="86"/>
      <c r="Q24" s="35"/>
      <c r="R24" s="28"/>
      <c r="T24" s="12"/>
    </row>
    <row r="25" spans="1:25" ht="15">
      <c r="A25" s="86"/>
      <c r="B25" s="86"/>
      <c r="C25" s="86"/>
      <c r="D25" s="86"/>
      <c r="E25" s="51"/>
      <c r="F25" s="63"/>
      <c r="G25" s="110"/>
      <c r="H25" s="88"/>
      <c r="I25" s="68"/>
      <c r="J25" s="114"/>
      <c r="K25" s="55"/>
      <c r="L25" s="144"/>
      <c r="M25" s="89"/>
      <c r="N25" s="132"/>
      <c r="O25" s="86"/>
      <c r="P25" s="86"/>
      <c r="Q25" s="35"/>
      <c r="R25" s="19"/>
      <c r="S25" s="22"/>
      <c r="T25" s="20"/>
      <c r="U25" s="22"/>
      <c r="V25" s="22"/>
      <c r="W25" s="22"/>
      <c r="X25" s="22"/>
      <c r="Y25" s="22"/>
    </row>
    <row r="26" spans="1:25" ht="15">
      <c r="A26" s="93"/>
      <c r="B26" s="93"/>
      <c r="C26" s="93"/>
      <c r="D26" s="56" t="s">
        <v>18</v>
      </c>
      <c r="E26" s="57">
        <v>32065</v>
      </c>
      <c r="F26" s="58"/>
      <c r="G26" s="108">
        <v>19279.2</v>
      </c>
      <c r="H26" s="59"/>
      <c r="I26" s="108">
        <v>31410.71</v>
      </c>
      <c r="J26" s="116"/>
      <c r="K26" s="60">
        <v>33373.120000000003</v>
      </c>
      <c r="L26" s="145"/>
      <c r="M26" s="61">
        <v>525</v>
      </c>
      <c r="N26" s="133"/>
      <c r="O26" s="93"/>
      <c r="P26" s="93"/>
      <c r="Q26" s="37">
        <v>4.0795883361921102E-2</v>
      </c>
      <c r="T26" s="7"/>
    </row>
    <row r="27" spans="1:25" ht="15">
      <c r="A27" s="80"/>
      <c r="B27" s="80"/>
      <c r="C27" s="80"/>
      <c r="D27" s="80"/>
      <c r="E27" s="66"/>
      <c r="F27" s="62"/>
      <c r="G27" s="109"/>
      <c r="H27" s="83"/>
      <c r="I27" s="81"/>
      <c r="J27" s="114"/>
      <c r="K27" s="53"/>
      <c r="L27" s="82"/>
      <c r="M27" s="91"/>
      <c r="N27" s="134"/>
      <c r="O27" s="94"/>
      <c r="P27" s="80"/>
      <c r="Q27" s="31"/>
      <c r="T27" s="7"/>
    </row>
    <row r="28" spans="1:25" ht="15">
      <c r="A28" s="71" t="s">
        <v>5</v>
      </c>
      <c r="B28" s="80"/>
      <c r="C28" s="80"/>
      <c r="D28" s="80"/>
      <c r="E28" s="66"/>
      <c r="F28" s="62"/>
      <c r="G28" s="109"/>
      <c r="H28" s="83"/>
      <c r="I28" s="81"/>
      <c r="J28" s="114"/>
      <c r="K28" s="53"/>
      <c r="L28" s="82"/>
      <c r="M28" s="91"/>
      <c r="N28" s="134"/>
      <c r="O28" s="94"/>
      <c r="P28" s="80"/>
      <c r="Q28" s="31"/>
      <c r="R28" s="6"/>
      <c r="T28" s="12"/>
    </row>
    <row r="29" spans="1:25" ht="15">
      <c r="A29" s="80" t="s">
        <v>23</v>
      </c>
      <c r="B29" s="80"/>
      <c r="C29" s="80"/>
      <c r="D29" s="80"/>
      <c r="E29" s="53">
        <v>2250</v>
      </c>
      <c r="F29" s="62"/>
      <c r="G29" s="107">
        <v>1567.7</v>
      </c>
      <c r="H29" s="54"/>
      <c r="I29" s="107">
        <v>2250</v>
      </c>
      <c r="J29" s="114">
        <v>0</v>
      </c>
      <c r="K29" s="53">
        <v>2250</v>
      </c>
      <c r="L29" s="143">
        <f t="shared" ref="L29:L38" si="2">+K29-E29</f>
        <v>0</v>
      </c>
      <c r="M29" s="95"/>
      <c r="N29" s="132">
        <f t="shared" ref="N29:N39" si="3">+L29/K29</f>
        <v>0</v>
      </c>
      <c r="O29" s="80"/>
      <c r="P29" s="80"/>
      <c r="Q29" s="31"/>
      <c r="T29" s="12"/>
    </row>
    <row r="30" spans="1:25" ht="15">
      <c r="A30" s="80" t="s">
        <v>24</v>
      </c>
      <c r="B30" s="80"/>
      <c r="C30" s="80"/>
      <c r="D30" s="80"/>
      <c r="E30" s="53">
        <v>900</v>
      </c>
      <c r="F30" s="62"/>
      <c r="G30" s="107">
        <v>750</v>
      </c>
      <c r="H30" s="54"/>
      <c r="I30" s="107">
        <v>900</v>
      </c>
      <c r="J30" s="114">
        <v>0</v>
      </c>
      <c r="K30" s="53">
        <v>1200</v>
      </c>
      <c r="L30" s="143">
        <f t="shared" si="2"/>
        <v>300</v>
      </c>
      <c r="M30" s="91"/>
      <c r="N30" s="132">
        <f t="shared" si="3"/>
        <v>0.25</v>
      </c>
      <c r="O30" s="80"/>
      <c r="P30" s="80"/>
      <c r="Q30" s="31"/>
      <c r="T30" s="12"/>
    </row>
    <row r="31" spans="1:25" ht="15">
      <c r="A31" s="80" t="s">
        <v>25</v>
      </c>
      <c r="B31" s="80"/>
      <c r="C31" s="80"/>
      <c r="D31" s="80"/>
      <c r="E31" s="53" t="s">
        <v>69</v>
      </c>
      <c r="F31" s="62"/>
      <c r="G31" s="107"/>
      <c r="H31" s="54"/>
      <c r="I31" s="107" t="s">
        <v>69</v>
      </c>
      <c r="J31" s="114" t="s">
        <v>69</v>
      </c>
      <c r="K31" s="53" t="s">
        <v>69</v>
      </c>
      <c r="L31" s="143" t="s">
        <v>69</v>
      </c>
      <c r="M31" s="95"/>
      <c r="N31" s="132" t="s">
        <v>69</v>
      </c>
      <c r="O31" s="80"/>
      <c r="P31" s="80"/>
      <c r="Q31" s="31"/>
      <c r="T31" s="12"/>
    </row>
    <row r="32" spans="1:25" ht="15">
      <c r="A32" s="80" t="s">
        <v>6</v>
      </c>
      <c r="B32" s="80"/>
      <c r="C32" s="80"/>
      <c r="D32" s="80"/>
      <c r="E32" s="53">
        <v>750</v>
      </c>
      <c r="F32" s="62"/>
      <c r="G32" s="107">
        <v>73.5</v>
      </c>
      <c r="H32" s="54"/>
      <c r="I32" s="107">
        <v>750</v>
      </c>
      <c r="J32" s="114">
        <v>-0.25</v>
      </c>
      <c r="K32" s="53">
        <v>0</v>
      </c>
      <c r="L32" s="143">
        <f t="shared" si="2"/>
        <v>-750</v>
      </c>
      <c r="M32" s="89">
        <v>676.5</v>
      </c>
      <c r="N32" s="132" t="s">
        <v>69</v>
      </c>
      <c r="O32" s="80"/>
      <c r="P32" s="80"/>
      <c r="Q32" s="31"/>
      <c r="T32" s="12"/>
    </row>
    <row r="33" spans="1:25" ht="15">
      <c r="A33" s="80" t="s">
        <v>7</v>
      </c>
      <c r="B33" s="80"/>
      <c r="C33" s="80"/>
      <c r="D33" s="80"/>
      <c r="E33" s="53">
        <v>0</v>
      </c>
      <c r="F33" s="62"/>
      <c r="G33" s="107"/>
      <c r="H33" s="54"/>
      <c r="I33" s="107">
        <v>0</v>
      </c>
      <c r="J33" s="114"/>
      <c r="K33" s="53">
        <v>500</v>
      </c>
      <c r="L33" s="143">
        <f t="shared" si="2"/>
        <v>500</v>
      </c>
      <c r="M33" s="95"/>
      <c r="N33" s="132">
        <f t="shared" si="3"/>
        <v>1</v>
      </c>
      <c r="O33" s="80"/>
      <c r="P33" s="80"/>
      <c r="Q33" s="31"/>
      <c r="T33" s="12"/>
    </row>
    <row r="34" spans="1:25" ht="15">
      <c r="A34" s="80" t="s">
        <v>26</v>
      </c>
      <c r="B34" s="80"/>
      <c r="C34" s="80"/>
      <c r="D34" s="80"/>
      <c r="E34" s="53">
        <v>325</v>
      </c>
      <c r="F34" s="62"/>
      <c r="G34" s="107">
        <v>325</v>
      </c>
      <c r="H34" s="54"/>
      <c r="I34" s="107">
        <v>325</v>
      </c>
      <c r="J34" s="114">
        <v>0</v>
      </c>
      <c r="K34" s="53">
        <v>325</v>
      </c>
      <c r="L34" s="143">
        <f t="shared" si="2"/>
        <v>0</v>
      </c>
      <c r="M34" s="95"/>
      <c r="N34" s="132">
        <f t="shared" si="3"/>
        <v>0</v>
      </c>
      <c r="O34" s="80"/>
      <c r="P34" s="80"/>
      <c r="Q34" s="31"/>
      <c r="R34" s="7"/>
      <c r="S34" s="7"/>
      <c r="T34" s="12"/>
      <c r="U34" s="7"/>
      <c r="V34" s="7"/>
      <c r="W34" s="7"/>
      <c r="X34" s="7"/>
      <c r="Y34" s="7"/>
    </row>
    <row r="35" spans="1:25" s="27" customFormat="1" ht="15">
      <c r="A35" s="86" t="s">
        <v>27</v>
      </c>
      <c r="B35" s="86"/>
      <c r="C35" s="86"/>
      <c r="D35" s="86"/>
      <c r="E35" s="51">
        <v>3000</v>
      </c>
      <c r="F35" s="63"/>
      <c r="G35" s="92">
        <v>4278.5</v>
      </c>
      <c r="H35" s="52"/>
      <c r="I35" s="92">
        <v>4278.5</v>
      </c>
      <c r="J35" s="114">
        <v>0</v>
      </c>
      <c r="K35" s="51">
        <v>3000</v>
      </c>
      <c r="L35" s="143">
        <f t="shared" si="2"/>
        <v>0</v>
      </c>
      <c r="M35" s="89"/>
      <c r="N35" s="132">
        <f t="shared" si="3"/>
        <v>0</v>
      </c>
      <c r="O35" s="86"/>
      <c r="P35" s="86"/>
      <c r="Q35" s="39"/>
      <c r="T35" s="29"/>
    </row>
    <row r="36" spans="1:25" s="27" customFormat="1" ht="15">
      <c r="A36" s="86" t="s">
        <v>74</v>
      </c>
      <c r="B36" s="86"/>
      <c r="C36" s="86"/>
      <c r="D36" s="86"/>
      <c r="E36" s="51">
        <v>3000</v>
      </c>
      <c r="F36" s="63"/>
      <c r="G36" s="92"/>
      <c r="H36" s="52"/>
      <c r="I36" s="92">
        <v>3000</v>
      </c>
      <c r="J36" s="114"/>
      <c r="K36" s="51">
        <v>1500</v>
      </c>
      <c r="L36" s="143">
        <f t="shared" si="2"/>
        <v>-1500</v>
      </c>
      <c r="M36" s="89"/>
      <c r="N36" s="132">
        <f t="shared" si="3"/>
        <v>-1</v>
      </c>
      <c r="O36" s="86"/>
      <c r="P36" s="86" t="s">
        <v>85</v>
      </c>
      <c r="Q36" s="39"/>
      <c r="T36" s="29"/>
    </row>
    <row r="37" spans="1:25" ht="15">
      <c r="A37" s="86" t="s">
        <v>76</v>
      </c>
      <c r="B37" s="86"/>
      <c r="C37" s="86"/>
      <c r="D37" s="86"/>
      <c r="E37" s="51">
        <v>2500</v>
      </c>
      <c r="F37" s="63"/>
      <c r="G37" s="92"/>
      <c r="H37" s="52"/>
      <c r="I37" s="92">
        <v>2500</v>
      </c>
      <c r="J37" s="114"/>
      <c r="K37" s="51">
        <v>1250</v>
      </c>
      <c r="L37" s="143">
        <f t="shared" si="2"/>
        <v>-1250</v>
      </c>
      <c r="M37" s="89"/>
      <c r="N37" s="132">
        <f t="shared" si="3"/>
        <v>-1</v>
      </c>
      <c r="O37" s="86"/>
      <c r="P37" s="86" t="s">
        <v>85</v>
      </c>
      <c r="Q37" s="40"/>
    </row>
    <row r="38" spans="1:25" ht="39.75" customHeight="1">
      <c r="A38" s="80" t="s">
        <v>28</v>
      </c>
      <c r="B38" s="80"/>
      <c r="C38" s="80"/>
      <c r="D38" s="80"/>
      <c r="E38" s="53">
        <v>840</v>
      </c>
      <c r="F38" s="62"/>
      <c r="G38" s="107">
        <v>490</v>
      </c>
      <c r="H38" s="54"/>
      <c r="I38" s="107">
        <v>840</v>
      </c>
      <c r="J38" s="114">
        <v>0</v>
      </c>
      <c r="K38" s="53">
        <v>840</v>
      </c>
      <c r="L38" s="143">
        <f t="shared" si="2"/>
        <v>0</v>
      </c>
      <c r="M38" s="95"/>
      <c r="N38" s="131"/>
      <c r="O38" s="80"/>
      <c r="P38" s="80"/>
      <c r="Q38" s="31"/>
      <c r="R38" s="19"/>
      <c r="S38" s="19"/>
      <c r="T38" s="20"/>
      <c r="U38" s="19"/>
      <c r="V38" s="19"/>
      <c r="W38" s="21"/>
      <c r="X38" s="21"/>
      <c r="Y38" s="21"/>
    </row>
    <row r="39" spans="1:25" ht="15">
      <c r="A39" s="56"/>
      <c r="B39" s="56"/>
      <c r="C39" s="56"/>
      <c r="D39" s="56" t="s">
        <v>18</v>
      </c>
      <c r="E39" s="57">
        <v>13565</v>
      </c>
      <c r="F39" s="64"/>
      <c r="G39" s="108">
        <v>7484.7</v>
      </c>
      <c r="H39" s="59"/>
      <c r="I39" s="108">
        <v>14843.5</v>
      </c>
      <c r="J39" s="116"/>
      <c r="K39" s="60">
        <v>10865</v>
      </c>
      <c r="L39" s="146"/>
      <c r="M39" s="61">
        <v>676.5</v>
      </c>
      <c r="N39" s="132">
        <f t="shared" si="3"/>
        <v>0</v>
      </c>
      <c r="O39" s="56"/>
      <c r="P39" s="56"/>
      <c r="Q39" s="37">
        <v>-0.19904165130851501</v>
      </c>
    </row>
    <row r="40" spans="1:25" ht="15">
      <c r="A40" s="80"/>
      <c r="B40" s="80"/>
      <c r="C40" s="80"/>
      <c r="D40" s="80"/>
      <c r="E40" s="66"/>
      <c r="F40" s="62"/>
      <c r="G40" s="111"/>
      <c r="H40" s="96"/>
      <c r="I40" s="78"/>
      <c r="J40" s="115"/>
      <c r="K40" s="65"/>
      <c r="L40" s="82"/>
      <c r="M40" s="97"/>
      <c r="N40" s="131"/>
      <c r="O40" s="80"/>
      <c r="P40" s="80"/>
      <c r="Q40" s="31"/>
    </row>
    <row r="41" spans="1:25" ht="15">
      <c r="A41" s="80"/>
      <c r="B41" s="80"/>
      <c r="C41" s="80"/>
      <c r="D41" s="80"/>
      <c r="E41" s="66"/>
      <c r="F41" s="72"/>
      <c r="G41" s="84"/>
      <c r="H41" s="77"/>
      <c r="I41" s="81"/>
      <c r="J41" s="114"/>
      <c r="K41" s="49"/>
      <c r="L41" s="76"/>
      <c r="M41" s="82"/>
      <c r="N41" s="131"/>
      <c r="O41" s="80"/>
      <c r="P41" s="80"/>
      <c r="Q41" s="31"/>
    </row>
    <row r="42" spans="1:25" ht="15">
      <c r="A42" s="80"/>
      <c r="B42" s="80"/>
      <c r="C42" s="80"/>
      <c r="D42" s="80"/>
      <c r="E42" s="66"/>
      <c r="F42" s="72"/>
      <c r="G42" s="84" t="s">
        <v>19</v>
      </c>
      <c r="H42" s="84"/>
      <c r="I42" s="75" t="s">
        <v>20</v>
      </c>
      <c r="J42" s="115"/>
      <c r="K42" s="49"/>
      <c r="L42" s="82"/>
      <c r="M42" s="82"/>
      <c r="N42" s="131"/>
      <c r="O42" s="80"/>
      <c r="P42" s="85"/>
      <c r="Q42" s="31"/>
    </row>
    <row r="43" spans="1:25" ht="15">
      <c r="A43" s="71" t="s">
        <v>8</v>
      </c>
      <c r="B43" s="80"/>
      <c r="C43" s="80"/>
      <c r="D43" s="80"/>
      <c r="E43" s="16"/>
      <c r="F43" s="62"/>
      <c r="G43" s="112"/>
      <c r="H43" s="90"/>
      <c r="I43" s="107"/>
      <c r="J43" s="114"/>
      <c r="K43" s="49"/>
      <c r="L43" s="82"/>
      <c r="M43" s="98"/>
      <c r="N43" s="131"/>
      <c r="O43" s="80"/>
      <c r="P43" s="80"/>
      <c r="Q43" s="31"/>
      <c r="T43" s="12"/>
    </row>
    <row r="44" spans="1:25" ht="15">
      <c r="A44" s="80" t="s">
        <v>29</v>
      </c>
      <c r="B44" s="80"/>
      <c r="C44" s="80"/>
      <c r="D44" s="80"/>
      <c r="E44" s="53">
        <v>1280</v>
      </c>
      <c r="F44" s="62"/>
      <c r="G44" s="107">
        <v>593.24</v>
      </c>
      <c r="H44" s="54"/>
      <c r="I44" s="107">
        <v>1280</v>
      </c>
      <c r="J44" s="114">
        <v>0</v>
      </c>
      <c r="K44" s="53">
        <v>1319</v>
      </c>
      <c r="L44" s="143">
        <f t="shared" ref="L44:L45" si="4">+K44-E44</f>
        <v>39</v>
      </c>
      <c r="M44" s="82"/>
      <c r="N44" s="132">
        <f t="shared" ref="N44:N45" si="5">+L44/K44</f>
        <v>2.9567854435178165E-2</v>
      </c>
      <c r="O44" s="80"/>
      <c r="P44" s="80"/>
      <c r="Q44" s="31"/>
      <c r="R44" s="6"/>
      <c r="T44" s="12"/>
    </row>
    <row r="45" spans="1:25" ht="15.75" customHeight="1">
      <c r="A45" s="80" t="s">
        <v>30</v>
      </c>
      <c r="B45" s="80"/>
      <c r="C45" s="80"/>
      <c r="D45" s="80"/>
      <c r="E45" s="53">
        <v>1080</v>
      </c>
      <c r="F45" s="62"/>
      <c r="G45" s="107">
        <v>755.37</v>
      </c>
      <c r="H45" s="54"/>
      <c r="I45" s="107">
        <v>1080</v>
      </c>
      <c r="J45" s="114">
        <v>0</v>
      </c>
      <c r="K45" s="53">
        <v>1113</v>
      </c>
      <c r="L45" s="143">
        <f t="shared" si="4"/>
        <v>33</v>
      </c>
      <c r="M45" s="99"/>
      <c r="N45" s="132">
        <f t="shared" si="5"/>
        <v>2.9649595687331536E-2</v>
      </c>
      <c r="O45" s="80"/>
      <c r="P45" s="80"/>
      <c r="Q45" s="31"/>
      <c r="R45" s="19"/>
      <c r="S45" s="22"/>
      <c r="T45" s="23"/>
      <c r="U45" s="22"/>
      <c r="V45" s="22"/>
      <c r="W45" s="22"/>
      <c r="X45" s="22"/>
      <c r="Y45" s="22"/>
    </row>
    <row r="46" spans="1:25" ht="38.25" customHeight="1">
      <c r="A46" s="93"/>
      <c r="B46" s="93"/>
      <c r="C46" s="93"/>
      <c r="D46" s="56" t="s">
        <v>18</v>
      </c>
      <c r="E46" s="57">
        <v>2360</v>
      </c>
      <c r="F46" s="58"/>
      <c r="G46" s="108">
        <v>1348.61</v>
      </c>
      <c r="H46" s="59"/>
      <c r="I46" s="108">
        <v>2360</v>
      </c>
      <c r="J46" s="116"/>
      <c r="K46" s="60">
        <v>2432</v>
      </c>
      <c r="L46" s="100"/>
      <c r="M46" s="100"/>
      <c r="N46" s="133"/>
      <c r="O46" s="93"/>
      <c r="P46" s="93"/>
      <c r="Q46" s="37">
        <v>3.0508474576271101E-2</v>
      </c>
      <c r="R46" s="4"/>
      <c r="T46" s="7"/>
    </row>
    <row r="47" spans="1:25" ht="15">
      <c r="A47" s="71" t="s">
        <v>9</v>
      </c>
      <c r="B47" s="80"/>
      <c r="C47" s="80"/>
      <c r="D47" s="80"/>
      <c r="E47" s="53"/>
      <c r="F47" s="62"/>
      <c r="G47" s="81"/>
      <c r="H47" s="62"/>
      <c r="I47" s="81"/>
      <c r="J47" s="114"/>
      <c r="K47" s="53"/>
      <c r="L47" s="99"/>
      <c r="M47" s="101"/>
      <c r="N47" s="131"/>
      <c r="O47" s="80"/>
      <c r="P47" s="80"/>
      <c r="Q47" s="38"/>
      <c r="R47" s="3"/>
      <c r="T47" s="12"/>
    </row>
    <row r="48" spans="1:25" ht="15">
      <c r="A48" s="80" t="s">
        <v>65</v>
      </c>
      <c r="B48" s="80"/>
      <c r="C48" s="80"/>
      <c r="D48" s="80"/>
      <c r="E48" s="53">
        <v>150</v>
      </c>
      <c r="F48" s="62"/>
      <c r="G48" s="107"/>
      <c r="H48" s="54"/>
      <c r="I48" s="107">
        <v>150</v>
      </c>
      <c r="J48" s="114">
        <v>0</v>
      </c>
      <c r="K48" s="53">
        <v>150</v>
      </c>
      <c r="L48" s="143">
        <f t="shared" ref="L48:L51" si="6">+K48-E48</f>
        <v>0</v>
      </c>
      <c r="M48" s="102"/>
      <c r="N48" s="132">
        <f t="shared" ref="N48:N51" si="7">+L48/K48</f>
        <v>0</v>
      </c>
      <c r="O48" s="80"/>
      <c r="P48" s="80"/>
      <c r="Q48" s="41"/>
      <c r="T48" s="12"/>
    </row>
    <row r="49" spans="1:25" ht="15">
      <c r="A49" s="80" t="s">
        <v>31</v>
      </c>
      <c r="B49" s="80"/>
      <c r="C49" s="80"/>
      <c r="D49" s="71"/>
      <c r="E49" s="53">
        <v>125</v>
      </c>
      <c r="F49" s="62"/>
      <c r="G49" s="107">
        <v>120</v>
      </c>
      <c r="H49" s="54"/>
      <c r="I49" s="107">
        <v>125</v>
      </c>
      <c r="J49" s="114">
        <v>0</v>
      </c>
      <c r="K49" s="53">
        <v>125</v>
      </c>
      <c r="L49" s="143">
        <f t="shared" si="6"/>
        <v>0</v>
      </c>
      <c r="M49" s="102">
        <v>5</v>
      </c>
      <c r="N49" s="132">
        <f t="shared" si="7"/>
        <v>0</v>
      </c>
      <c r="O49" s="80"/>
      <c r="P49" s="80"/>
      <c r="Q49" s="36"/>
      <c r="T49" s="12"/>
    </row>
    <row r="50" spans="1:25" ht="15">
      <c r="A50" s="80" t="s">
        <v>10</v>
      </c>
      <c r="B50" s="80"/>
      <c r="C50" s="80"/>
      <c r="D50" s="80"/>
      <c r="E50" s="53">
        <v>25</v>
      </c>
      <c r="F50" s="62"/>
      <c r="G50" s="107"/>
      <c r="H50" s="54"/>
      <c r="I50" s="107">
        <v>25</v>
      </c>
      <c r="J50" s="114">
        <v>0</v>
      </c>
      <c r="K50" s="53">
        <v>25</v>
      </c>
      <c r="L50" s="143">
        <f t="shared" si="6"/>
        <v>0</v>
      </c>
      <c r="M50" s="102">
        <v>25</v>
      </c>
      <c r="N50" s="132">
        <f t="shared" si="7"/>
        <v>0</v>
      </c>
      <c r="O50" s="80"/>
      <c r="P50" s="80"/>
      <c r="Q50" s="36"/>
      <c r="T50" s="12"/>
    </row>
    <row r="51" spans="1:25" ht="15">
      <c r="A51" s="80" t="s">
        <v>11</v>
      </c>
      <c r="B51" s="80"/>
      <c r="C51" s="80"/>
      <c r="D51" s="80"/>
      <c r="E51" s="53">
        <v>600</v>
      </c>
      <c r="F51" s="62"/>
      <c r="G51" s="107">
        <v>570.6</v>
      </c>
      <c r="H51" s="54"/>
      <c r="I51" s="107">
        <v>600</v>
      </c>
      <c r="J51" s="114">
        <v>0</v>
      </c>
      <c r="K51" s="53">
        <v>600</v>
      </c>
      <c r="L51" s="143">
        <f t="shared" si="6"/>
        <v>0</v>
      </c>
      <c r="M51" s="101">
        <v>29.4</v>
      </c>
      <c r="N51" s="132">
        <f t="shared" si="7"/>
        <v>0</v>
      </c>
      <c r="O51" s="80"/>
      <c r="P51" s="80"/>
      <c r="Q51" s="41"/>
    </row>
    <row r="52" spans="1:25" ht="15">
      <c r="A52" s="80"/>
      <c r="B52" s="80"/>
      <c r="C52" s="80"/>
      <c r="D52" s="80"/>
      <c r="E52" s="66"/>
      <c r="F52" s="62"/>
      <c r="G52" s="81"/>
      <c r="H52" s="62"/>
      <c r="I52" s="81"/>
      <c r="J52" s="117"/>
      <c r="K52" s="66"/>
      <c r="L52" s="99"/>
      <c r="M52" s="99"/>
      <c r="N52" s="131"/>
      <c r="O52" s="80"/>
      <c r="P52" s="80"/>
      <c r="Q52" s="31"/>
      <c r="R52" s="19"/>
      <c r="S52" s="22"/>
      <c r="T52" s="22"/>
      <c r="U52" s="22"/>
      <c r="V52" s="22"/>
      <c r="W52" s="22"/>
      <c r="X52" s="22"/>
      <c r="Y52" s="22"/>
    </row>
    <row r="53" spans="1:25" ht="15">
      <c r="A53" s="93"/>
      <c r="B53" s="93"/>
      <c r="C53" s="93"/>
      <c r="D53" s="56" t="s">
        <v>18</v>
      </c>
      <c r="E53" s="57">
        <v>900</v>
      </c>
      <c r="F53" s="58"/>
      <c r="G53" s="108">
        <v>690.6</v>
      </c>
      <c r="H53" s="59"/>
      <c r="I53" s="108">
        <v>900</v>
      </c>
      <c r="J53" s="116"/>
      <c r="K53" s="60">
        <v>900</v>
      </c>
      <c r="L53" s="100"/>
      <c r="M53" s="67">
        <v>59.4</v>
      </c>
      <c r="N53" s="133"/>
      <c r="O53" s="93"/>
      <c r="P53" s="93"/>
      <c r="Q53" s="37">
        <v>0</v>
      </c>
    </row>
    <row r="54" spans="1:25" ht="15">
      <c r="A54" s="80"/>
      <c r="B54" s="80"/>
      <c r="C54" s="80"/>
      <c r="D54" s="80"/>
      <c r="E54" s="53"/>
      <c r="F54" s="62"/>
      <c r="G54" s="81"/>
      <c r="H54" s="62"/>
      <c r="I54" s="81"/>
      <c r="J54" s="114"/>
      <c r="K54" s="53"/>
      <c r="L54" s="99"/>
      <c r="M54" s="70"/>
      <c r="N54" s="131"/>
      <c r="O54" s="94"/>
      <c r="P54" s="80"/>
      <c r="Q54" s="31"/>
    </row>
    <row r="55" spans="1:25" ht="15">
      <c r="A55" s="71" t="s">
        <v>22</v>
      </c>
      <c r="B55" s="80"/>
      <c r="C55" s="80"/>
      <c r="D55" s="80"/>
      <c r="E55" s="53"/>
      <c r="F55" s="62"/>
      <c r="G55" s="81"/>
      <c r="H55" s="62"/>
      <c r="I55" s="81"/>
      <c r="J55" s="114"/>
      <c r="K55" s="53"/>
      <c r="L55" s="99"/>
      <c r="M55" s="101"/>
      <c r="N55" s="134"/>
      <c r="O55" s="94"/>
      <c r="P55" s="80"/>
      <c r="Q55" s="31"/>
      <c r="R55" s="6"/>
      <c r="T55" s="12"/>
    </row>
    <row r="56" spans="1:25" ht="15">
      <c r="A56" s="80" t="s">
        <v>62</v>
      </c>
      <c r="B56" s="80"/>
      <c r="C56" s="80"/>
      <c r="D56" s="80"/>
      <c r="E56" s="53">
        <v>150</v>
      </c>
      <c r="F56" s="62"/>
      <c r="G56" s="107">
        <v>120</v>
      </c>
      <c r="H56" s="54"/>
      <c r="I56" s="107">
        <v>150</v>
      </c>
      <c r="J56" s="114">
        <v>0</v>
      </c>
      <c r="K56" s="53">
        <v>130</v>
      </c>
      <c r="L56" s="143">
        <f t="shared" ref="L56:L59" si="8">+K56-E56</f>
        <v>-20</v>
      </c>
      <c r="M56" s="101">
        <v>30</v>
      </c>
      <c r="N56" s="132">
        <f t="shared" ref="N56" si="9">+L56/K56</f>
        <v>-0.15384615384615385</v>
      </c>
      <c r="O56" s="80"/>
      <c r="P56" s="80"/>
      <c r="Q56" s="31"/>
      <c r="R56" s="28"/>
      <c r="S56" s="7"/>
      <c r="T56" s="12"/>
      <c r="U56" s="7"/>
      <c r="V56" s="7"/>
      <c r="W56" s="7"/>
      <c r="X56" s="7"/>
      <c r="Y56" s="7"/>
    </row>
    <row r="57" spans="1:25" ht="15">
      <c r="A57" s="86" t="s">
        <v>70</v>
      </c>
      <c r="B57" s="86"/>
      <c r="C57" s="86"/>
      <c r="D57" s="86"/>
      <c r="E57" s="51">
        <v>8000</v>
      </c>
      <c r="F57" s="63"/>
      <c r="G57" s="92"/>
      <c r="H57" s="52"/>
      <c r="I57" s="92"/>
      <c r="J57" s="114">
        <v>0</v>
      </c>
      <c r="K57" s="51"/>
      <c r="L57" s="143">
        <f t="shared" si="8"/>
        <v>-8000</v>
      </c>
      <c r="M57" s="102"/>
      <c r="N57" s="132"/>
      <c r="O57" s="86"/>
      <c r="P57" s="86" t="s">
        <v>85</v>
      </c>
      <c r="Q57" s="35"/>
      <c r="T57" s="12"/>
    </row>
    <row r="58" spans="1:25" s="7" customFormat="1" ht="15">
      <c r="A58" s="86" t="s">
        <v>44</v>
      </c>
      <c r="B58" s="86"/>
      <c r="C58" s="86"/>
      <c r="D58" s="86"/>
      <c r="E58" s="51">
        <v>670</v>
      </c>
      <c r="F58" s="63"/>
      <c r="G58" s="92">
        <v>118.75</v>
      </c>
      <c r="H58" s="52"/>
      <c r="I58" s="92">
        <v>670</v>
      </c>
      <c r="J58" s="114">
        <v>0</v>
      </c>
      <c r="K58" s="68">
        <v>0</v>
      </c>
      <c r="L58" s="143">
        <f t="shared" si="8"/>
        <v>-670</v>
      </c>
      <c r="M58" s="102">
        <v>551.25</v>
      </c>
      <c r="N58" s="132"/>
      <c r="O58" s="86"/>
      <c r="P58" s="86"/>
      <c r="Q58" s="35"/>
      <c r="R58" s="28"/>
      <c r="T58" s="12"/>
    </row>
    <row r="59" spans="1:25" ht="12.75" customHeight="1">
      <c r="A59" s="80"/>
      <c r="B59" s="80"/>
      <c r="C59" s="80"/>
      <c r="D59" s="80"/>
      <c r="E59" s="53">
        <v>0</v>
      </c>
      <c r="F59" s="62"/>
      <c r="G59" s="107"/>
      <c r="H59" s="54"/>
      <c r="I59" s="107">
        <v>0</v>
      </c>
      <c r="J59" s="114">
        <v>0</v>
      </c>
      <c r="K59" s="53">
        <v>0</v>
      </c>
      <c r="L59" s="143">
        <f t="shared" si="8"/>
        <v>0</v>
      </c>
      <c r="M59" s="101"/>
      <c r="N59" s="132"/>
      <c r="O59" s="80"/>
      <c r="P59" s="80"/>
      <c r="Q59" s="31"/>
      <c r="R59" s="6"/>
      <c r="T59" s="12"/>
    </row>
    <row r="60" spans="1:25" ht="15">
      <c r="A60" s="80" t="s">
        <v>86</v>
      </c>
      <c r="B60" s="80"/>
      <c r="C60" s="80"/>
      <c r="D60" s="80"/>
      <c r="E60" s="53">
        <v>2500</v>
      </c>
      <c r="F60" s="62"/>
      <c r="G60" s="107"/>
      <c r="H60" s="54"/>
      <c r="I60" s="107"/>
      <c r="J60" s="114"/>
      <c r="K60" s="53">
        <v>2500</v>
      </c>
      <c r="L60" s="101"/>
      <c r="M60" s="101"/>
      <c r="N60" s="136"/>
      <c r="O60" s="80"/>
      <c r="P60" s="86" t="s">
        <v>85</v>
      </c>
      <c r="Q60" s="31"/>
      <c r="R60" s="6"/>
      <c r="T60" s="12"/>
    </row>
    <row r="61" spans="1:25" ht="32.25" customHeight="1">
      <c r="A61" s="56"/>
      <c r="B61" s="80"/>
      <c r="C61" s="56"/>
      <c r="D61" s="69" t="s">
        <v>17</v>
      </c>
      <c r="E61" s="57">
        <v>11320</v>
      </c>
      <c r="F61" s="64"/>
      <c r="G61" s="108">
        <v>238.75</v>
      </c>
      <c r="H61" s="59"/>
      <c r="I61" s="108">
        <v>820</v>
      </c>
      <c r="J61" s="116"/>
      <c r="K61" s="60">
        <v>130</v>
      </c>
      <c r="L61" s="147"/>
      <c r="M61" s="67">
        <v>581.25</v>
      </c>
      <c r="N61" s="135"/>
      <c r="O61" s="56"/>
      <c r="P61" s="56"/>
      <c r="Q61" s="37">
        <v>-0.98851590106007103</v>
      </c>
      <c r="R61" s="19"/>
      <c r="S61" s="19"/>
      <c r="T61" s="19"/>
      <c r="U61" s="19"/>
      <c r="V61" s="19"/>
      <c r="W61" s="21"/>
      <c r="X61" s="21"/>
      <c r="Y61" s="21"/>
    </row>
    <row r="62" spans="1:25" ht="15">
      <c r="A62" s="80"/>
      <c r="B62" s="80"/>
      <c r="C62" s="80"/>
      <c r="D62" s="80"/>
      <c r="E62" s="53"/>
      <c r="F62" s="62"/>
      <c r="G62" s="107"/>
      <c r="H62" s="54"/>
      <c r="I62" s="107"/>
      <c r="J62" s="114"/>
      <c r="K62" s="65"/>
      <c r="L62" s="82"/>
      <c r="M62" s="101"/>
      <c r="N62" s="131"/>
      <c r="O62" s="80"/>
      <c r="P62" s="80"/>
      <c r="Q62" s="31"/>
      <c r="T62" s="3"/>
    </row>
    <row r="63" spans="1:25" ht="15">
      <c r="A63" s="71" t="s">
        <v>59</v>
      </c>
      <c r="B63" s="80"/>
      <c r="C63" s="80"/>
      <c r="D63" s="80"/>
      <c r="E63" s="53"/>
      <c r="F63" s="62"/>
      <c r="G63" s="81"/>
      <c r="H63" s="62"/>
      <c r="I63" s="81"/>
      <c r="J63" s="114"/>
      <c r="K63" s="53"/>
      <c r="L63" s="82"/>
      <c r="M63" s="101"/>
      <c r="N63" s="134"/>
      <c r="O63" s="80"/>
      <c r="P63" s="80"/>
      <c r="Q63" s="31"/>
    </row>
    <row r="64" spans="1:25" ht="30" customHeight="1">
      <c r="A64" s="56" t="s">
        <v>32</v>
      </c>
      <c r="B64" s="56"/>
      <c r="C64" s="56"/>
      <c r="D64" s="56"/>
      <c r="E64" s="57">
        <v>60210</v>
      </c>
      <c r="F64" s="64"/>
      <c r="G64" s="108">
        <v>0</v>
      </c>
      <c r="H64" s="59"/>
      <c r="I64" s="108">
        <v>50334.21</v>
      </c>
      <c r="J64" s="116"/>
      <c r="K64" s="60">
        <v>47700.12</v>
      </c>
      <c r="L64" s="146"/>
      <c r="M64" s="67">
        <v>1842.15</v>
      </c>
      <c r="N64" s="135"/>
      <c r="O64" s="56"/>
      <c r="P64" s="56"/>
      <c r="Q64" s="42">
        <v>-0.20777080219232699</v>
      </c>
      <c r="R64" s="13"/>
      <c r="S64" s="13"/>
      <c r="T64" s="13"/>
      <c r="U64" s="13"/>
      <c r="V64" s="13"/>
      <c r="W64" s="13"/>
      <c r="X64" s="13"/>
      <c r="Y64" s="13"/>
    </row>
    <row r="65" spans="1:25" ht="44.25" customHeight="1">
      <c r="A65" s="80" t="s">
        <v>33</v>
      </c>
      <c r="B65" s="80"/>
      <c r="C65" s="80"/>
      <c r="D65" s="80"/>
      <c r="E65" s="53"/>
      <c r="F65" s="62"/>
      <c r="G65" s="112"/>
      <c r="H65" s="90"/>
      <c r="I65" s="107"/>
      <c r="J65" s="114"/>
      <c r="K65" s="53"/>
      <c r="L65" s="82"/>
      <c r="M65" s="99"/>
      <c r="N65" s="131"/>
      <c r="O65" s="80"/>
      <c r="P65" s="80"/>
      <c r="Q65" s="43"/>
      <c r="R65" s="2"/>
      <c r="S65" s="2"/>
      <c r="T65" s="2"/>
      <c r="U65" s="2"/>
      <c r="V65" s="2"/>
      <c r="W65" s="2"/>
      <c r="X65" s="2"/>
      <c r="Y65" s="2"/>
    </row>
    <row r="66" spans="1:25" ht="15">
      <c r="A66" s="80" t="s">
        <v>56</v>
      </c>
      <c r="B66" s="80"/>
      <c r="C66" s="80"/>
      <c r="D66" s="80"/>
      <c r="E66" s="53">
        <v>11537.49</v>
      </c>
      <c r="F66" s="62"/>
      <c r="G66" s="112"/>
      <c r="H66" s="90"/>
      <c r="I66" s="107"/>
      <c r="J66" s="114"/>
      <c r="K66" s="53">
        <v>1842.15</v>
      </c>
      <c r="L66" s="82"/>
      <c r="M66" s="70">
        <v>1842.15</v>
      </c>
      <c r="N66" s="131"/>
      <c r="O66" s="80"/>
      <c r="P66" s="80"/>
      <c r="Q66" s="36"/>
      <c r="R66" s="2"/>
      <c r="S66" s="2"/>
      <c r="T66" s="2"/>
      <c r="U66" s="2"/>
      <c r="V66" s="2"/>
      <c r="W66" s="2"/>
      <c r="X66" s="2"/>
      <c r="Y66" s="2"/>
    </row>
    <row r="67" spans="1:25" ht="15">
      <c r="A67" s="80" t="s">
        <v>55</v>
      </c>
      <c r="B67" s="80"/>
      <c r="C67" s="80"/>
      <c r="D67" s="80"/>
      <c r="E67" s="53"/>
      <c r="F67" s="62"/>
      <c r="G67" s="112"/>
      <c r="H67" s="90"/>
      <c r="I67" s="107"/>
      <c r="J67" s="114"/>
      <c r="K67" s="53"/>
      <c r="L67" s="82"/>
      <c r="M67" s="98"/>
      <c r="N67" s="131"/>
      <c r="O67" s="80"/>
      <c r="P67" s="80"/>
      <c r="Q67" s="36"/>
      <c r="R67" s="2"/>
      <c r="S67" s="2"/>
      <c r="T67" s="2"/>
      <c r="U67" s="2"/>
      <c r="V67" s="2"/>
      <c r="W67" s="2"/>
      <c r="X67" s="2"/>
      <c r="Y67" s="2"/>
    </row>
    <row r="68" spans="1:25" ht="15">
      <c r="A68" s="80" t="s">
        <v>34</v>
      </c>
      <c r="B68" s="80"/>
      <c r="C68" s="80"/>
      <c r="D68" s="80"/>
      <c r="E68" s="53"/>
      <c r="F68" s="62"/>
      <c r="G68" s="112"/>
      <c r="H68" s="90"/>
      <c r="I68" s="107"/>
      <c r="J68" s="114"/>
      <c r="K68" s="53"/>
      <c r="L68" s="82"/>
      <c r="M68" s="82"/>
      <c r="N68" s="137"/>
      <c r="O68" s="71"/>
      <c r="P68" s="80"/>
      <c r="Q68" s="36"/>
      <c r="R68" s="2"/>
      <c r="S68" s="2"/>
      <c r="T68" s="2"/>
      <c r="U68" s="2"/>
      <c r="V68" s="2"/>
      <c r="W68" s="2"/>
      <c r="X68" s="2"/>
      <c r="Y68" s="2"/>
    </row>
    <row r="69" spans="1:25" ht="15">
      <c r="A69" s="80"/>
      <c r="B69" s="80"/>
      <c r="C69" s="80"/>
      <c r="D69" s="80"/>
      <c r="E69" s="53"/>
      <c r="F69" s="62"/>
      <c r="G69" s="112"/>
      <c r="H69" s="104"/>
      <c r="I69" s="107"/>
      <c r="J69" s="114"/>
      <c r="K69" s="53"/>
      <c r="L69" s="82"/>
      <c r="M69" s="82"/>
      <c r="N69" s="131"/>
      <c r="O69" s="80"/>
      <c r="P69" s="80"/>
      <c r="Q69" s="36"/>
      <c r="R69" s="2"/>
      <c r="S69" s="2"/>
      <c r="T69" s="2"/>
      <c r="U69" s="2"/>
      <c r="V69" s="2"/>
      <c r="W69" s="2"/>
      <c r="X69" s="2"/>
      <c r="Y69" s="2"/>
    </row>
    <row r="70" spans="1:25" ht="15">
      <c r="A70" s="80"/>
      <c r="B70" s="80" t="s">
        <v>61</v>
      </c>
      <c r="C70" s="80"/>
      <c r="D70" s="80"/>
      <c r="E70" s="53">
        <v>957.96</v>
      </c>
      <c r="F70" s="62"/>
      <c r="G70" s="112"/>
      <c r="H70" s="104"/>
      <c r="I70" s="107"/>
      <c r="J70" s="114">
        <v>-0.25</v>
      </c>
      <c r="K70" s="51"/>
      <c r="L70" s="82"/>
      <c r="M70" s="82"/>
      <c r="N70" s="131"/>
      <c r="O70" s="80"/>
      <c r="P70" s="105"/>
      <c r="Q70" s="36"/>
      <c r="R70" s="2"/>
      <c r="S70" s="2"/>
      <c r="T70" s="2"/>
      <c r="U70" s="2"/>
      <c r="V70" s="2"/>
      <c r="W70" s="2"/>
      <c r="X70" s="2"/>
      <c r="Y70" s="2"/>
    </row>
    <row r="71" spans="1:25" ht="23.25">
      <c r="A71" s="71"/>
      <c r="B71" s="71" t="s">
        <v>87</v>
      </c>
      <c r="C71" s="71"/>
      <c r="D71" s="71"/>
      <c r="E71" s="53">
        <v>47714.55</v>
      </c>
      <c r="F71" s="72"/>
      <c r="G71" s="111"/>
      <c r="H71" s="73"/>
      <c r="I71" s="78"/>
      <c r="J71" s="115"/>
      <c r="K71" s="65">
        <v>45857.97</v>
      </c>
      <c r="L71" s="76"/>
      <c r="M71" s="76"/>
      <c r="N71" s="138">
        <f>+(E71/K71)-1</f>
        <v>4.0485437972941352E-2</v>
      </c>
      <c r="O71" s="128" t="s">
        <v>89</v>
      </c>
      <c r="P71" s="128"/>
      <c r="Q71" s="44"/>
      <c r="R71" s="11"/>
      <c r="S71" s="11"/>
      <c r="T71" s="11"/>
      <c r="U71" s="11"/>
      <c r="V71" s="11"/>
      <c r="W71" s="2"/>
      <c r="X71" s="2"/>
      <c r="Y71" s="2"/>
    </row>
    <row r="72" spans="1:25" ht="77.25" customHeight="1">
      <c r="A72" s="80"/>
      <c r="B72" s="80"/>
      <c r="C72" s="80"/>
      <c r="D72" s="80"/>
      <c r="E72" s="53"/>
      <c r="F72" s="62"/>
      <c r="G72" s="109"/>
      <c r="H72" s="83"/>
      <c r="I72" s="81"/>
      <c r="J72" s="114"/>
      <c r="K72" s="53"/>
      <c r="L72" s="82"/>
      <c r="M72" s="82"/>
      <c r="N72" s="131"/>
      <c r="O72" s="80"/>
      <c r="P72" s="80"/>
      <c r="Q72" s="31"/>
    </row>
    <row r="73" spans="1:25" ht="15">
      <c r="A73" s="72" t="s">
        <v>36</v>
      </c>
      <c r="B73" s="72"/>
      <c r="C73" s="72"/>
      <c r="D73" s="74">
        <v>761.23</v>
      </c>
      <c r="E73" s="66"/>
      <c r="F73" s="74">
        <v>33798</v>
      </c>
      <c r="G73" s="84"/>
      <c r="H73" s="77"/>
      <c r="I73" s="75" t="s">
        <v>21</v>
      </c>
      <c r="J73" s="115"/>
      <c r="K73" s="78">
        <v>44.4</v>
      </c>
      <c r="L73" s="82"/>
      <c r="M73" s="98">
        <v>44.399196037991103</v>
      </c>
      <c r="N73" s="131"/>
      <c r="O73" s="80"/>
      <c r="P73" s="80"/>
      <c r="Q73" s="31"/>
    </row>
    <row r="74" spans="1:25" ht="15">
      <c r="A74" s="72" t="s">
        <v>37</v>
      </c>
      <c r="B74" s="72"/>
      <c r="C74" s="72"/>
      <c r="D74" s="74">
        <v>767.7</v>
      </c>
      <c r="E74" s="66"/>
      <c r="F74" s="74">
        <v>36754</v>
      </c>
      <c r="G74" s="84"/>
      <c r="H74" s="77"/>
      <c r="I74" s="75" t="s">
        <v>21</v>
      </c>
      <c r="J74" s="115"/>
      <c r="K74" s="78">
        <v>48</v>
      </c>
      <c r="L74" s="82"/>
      <c r="M74" s="98">
        <v>47.875472189657401</v>
      </c>
      <c r="N74" s="131"/>
      <c r="O74" s="80"/>
      <c r="P74" s="80"/>
      <c r="Q74" s="31"/>
    </row>
    <row r="75" spans="1:25" ht="15">
      <c r="A75" s="72" t="s">
        <v>38</v>
      </c>
      <c r="B75" s="72"/>
      <c r="C75" s="72"/>
      <c r="D75" s="74">
        <v>767.62</v>
      </c>
      <c r="E75" s="66"/>
      <c r="F75" s="74">
        <v>36846</v>
      </c>
      <c r="G75" s="84"/>
      <c r="H75" s="77"/>
      <c r="I75" s="75" t="s">
        <v>21</v>
      </c>
      <c r="J75" s="115"/>
      <c r="K75" s="78">
        <v>48</v>
      </c>
      <c r="L75" s="82"/>
      <c r="M75" s="98">
        <v>48.000312654698902</v>
      </c>
      <c r="N75" s="131"/>
      <c r="O75" s="80"/>
      <c r="P75" s="80"/>
      <c r="Q75" s="31"/>
    </row>
    <row r="76" spans="1:25" ht="15">
      <c r="A76" s="72" t="s">
        <v>39</v>
      </c>
      <c r="B76" s="72"/>
      <c r="C76" s="72"/>
      <c r="D76" s="74">
        <v>765.25</v>
      </c>
      <c r="E76" s="66"/>
      <c r="F76" s="74">
        <v>36733</v>
      </c>
      <c r="G76" s="84"/>
      <c r="H76" s="77"/>
      <c r="I76" s="75" t="s">
        <v>21</v>
      </c>
      <c r="J76" s="115"/>
      <c r="K76" s="78">
        <v>48</v>
      </c>
      <c r="L76" s="82"/>
      <c r="M76" s="98">
        <v>48.001306762495901</v>
      </c>
      <c r="N76" s="131"/>
      <c r="O76" s="80"/>
      <c r="P76" s="80"/>
      <c r="Q76" s="31"/>
    </row>
    <row r="77" spans="1:25" ht="15">
      <c r="A77" s="72" t="s">
        <v>40</v>
      </c>
      <c r="B77" s="72"/>
      <c r="C77" s="72"/>
      <c r="D77" s="74">
        <v>772.2</v>
      </c>
      <c r="E77" s="66"/>
      <c r="F77" s="74">
        <v>33976</v>
      </c>
      <c r="G77" s="84"/>
      <c r="H77" s="77"/>
      <c r="I77" s="75" t="s">
        <v>21</v>
      </c>
      <c r="J77" s="115"/>
      <c r="K77" s="78">
        <v>44</v>
      </c>
      <c r="L77" s="82"/>
      <c r="M77" s="98">
        <v>43.998963998964001</v>
      </c>
      <c r="N77" s="131"/>
      <c r="O77" s="80"/>
      <c r="P77" s="80"/>
      <c r="Q77" s="31"/>
    </row>
    <row r="78" spans="1:25" ht="15">
      <c r="A78" s="72" t="s">
        <v>41</v>
      </c>
      <c r="B78" s="72"/>
      <c r="C78" s="72"/>
      <c r="D78" s="74">
        <v>771.2</v>
      </c>
      <c r="E78" s="66"/>
      <c r="F78" s="74">
        <v>33932</v>
      </c>
      <c r="G78" s="84"/>
      <c r="H78" s="77"/>
      <c r="I78" s="75" t="s">
        <v>21</v>
      </c>
      <c r="J78" s="115"/>
      <c r="K78" s="78">
        <v>44</v>
      </c>
      <c r="L78" s="82"/>
      <c r="M78" s="98">
        <v>43.998962655601701</v>
      </c>
      <c r="N78" s="131"/>
      <c r="O78" s="80"/>
      <c r="P78" s="80"/>
      <c r="Q78" s="31"/>
    </row>
    <row r="79" spans="1:25" ht="15">
      <c r="A79" s="72" t="s">
        <v>42</v>
      </c>
      <c r="B79" s="72"/>
      <c r="C79" s="72"/>
      <c r="D79" s="74">
        <v>767.7</v>
      </c>
      <c r="E79" s="66"/>
      <c r="F79" s="74">
        <v>37382.080000000002</v>
      </c>
      <c r="G79" s="84"/>
      <c r="H79" s="77"/>
      <c r="I79" s="75" t="s">
        <v>21</v>
      </c>
      <c r="J79" s="115"/>
      <c r="K79" s="78">
        <v>48.69</v>
      </c>
      <c r="L79" s="82"/>
      <c r="M79" s="98">
        <v>48.693604272502299</v>
      </c>
      <c r="N79" s="131"/>
      <c r="O79" s="80"/>
      <c r="P79" s="80"/>
      <c r="Q79" s="31"/>
    </row>
    <row r="80" spans="1:25" ht="15">
      <c r="A80" s="72" t="s">
        <v>35</v>
      </c>
      <c r="B80" s="72"/>
      <c r="C80" s="72"/>
      <c r="D80" s="74">
        <v>769.3</v>
      </c>
      <c r="E80" s="66"/>
      <c r="F80" s="74">
        <v>36926.400000000001</v>
      </c>
      <c r="G80" s="84"/>
      <c r="H80" s="77"/>
      <c r="I80" s="75" t="s">
        <v>21</v>
      </c>
      <c r="J80" s="115"/>
      <c r="K80" s="78">
        <v>48</v>
      </c>
      <c r="L80" s="82"/>
      <c r="M80" s="98">
        <v>48</v>
      </c>
      <c r="N80" s="131"/>
      <c r="O80" s="80"/>
      <c r="P80" s="80"/>
      <c r="Q80" s="31"/>
    </row>
    <row r="81" spans="1:25" ht="15">
      <c r="A81" s="72" t="s">
        <v>60</v>
      </c>
      <c r="B81" s="72"/>
      <c r="C81" s="72"/>
      <c r="D81" s="74">
        <v>767.7</v>
      </c>
      <c r="E81" s="66"/>
      <c r="F81" s="74">
        <v>37614.339999999997</v>
      </c>
      <c r="G81" s="84"/>
      <c r="H81" s="77"/>
      <c r="I81" s="75" t="s">
        <v>21</v>
      </c>
      <c r="J81" s="115"/>
      <c r="K81" s="78">
        <v>48.996144327211098</v>
      </c>
      <c r="L81" s="82"/>
      <c r="M81" s="98">
        <v>48.996144327211098</v>
      </c>
      <c r="N81" s="131"/>
      <c r="O81" s="80"/>
      <c r="P81" s="80"/>
      <c r="Q81" s="31"/>
    </row>
    <row r="82" spans="1:25" ht="15">
      <c r="A82" s="72" t="s">
        <v>63</v>
      </c>
      <c r="B82" s="72"/>
      <c r="C82" s="72"/>
      <c r="D82" s="74">
        <v>770.2</v>
      </c>
      <c r="E82" s="66"/>
      <c r="F82" s="74">
        <v>40708.32</v>
      </c>
      <c r="G82" s="84"/>
      <c r="H82" s="77"/>
      <c r="I82" s="75" t="s">
        <v>21</v>
      </c>
      <c r="J82" s="115"/>
      <c r="K82" s="78">
        <v>52.854219683199197</v>
      </c>
      <c r="L82" s="82"/>
      <c r="M82" s="98">
        <v>52.854219683199197</v>
      </c>
      <c r="N82" s="134"/>
      <c r="O82" s="103"/>
      <c r="P82" s="80"/>
      <c r="Q82" s="31"/>
    </row>
    <row r="83" spans="1:25" ht="15">
      <c r="A83" s="72" t="s">
        <v>66</v>
      </c>
      <c r="B83" s="72"/>
      <c r="C83" s="72"/>
      <c r="D83" s="74"/>
      <c r="E83" s="66"/>
      <c r="F83" s="74"/>
      <c r="G83" s="84"/>
      <c r="H83" s="77"/>
      <c r="I83" s="75"/>
      <c r="J83" s="115"/>
      <c r="K83" s="78"/>
      <c r="L83" s="82"/>
      <c r="M83" s="98"/>
      <c r="N83" s="134"/>
      <c r="O83" s="103"/>
      <c r="P83" s="80"/>
      <c r="Q83" s="31"/>
      <c r="R83" s="1"/>
      <c r="S83" s="1"/>
      <c r="T83" s="1"/>
      <c r="U83" s="1"/>
      <c r="V83" s="1"/>
      <c r="W83" s="1"/>
      <c r="X83" s="1"/>
      <c r="Y83" s="1"/>
    </row>
    <row r="84" spans="1:25" s="15" customFormat="1" ht="15">
      <c r="A84" s="120" t="s">
        <v>72</v>
      </c>
      <c r="B84" s="120"/>
      <c r="C84" s="120"/>
      <c r="D84" s="121">
        <v>770.2</v>
      </c>
      <c r="E84" s="76"/>
      <c r="F84" s="121">
        <v>42489.22</v>
      </c>
      <c r="G84" s="122"/>
      <c r="H84" s="123"/>
      <c r="I84" s="76" t="s">
        <v>21</v>
      </c>
      <c r="J84" s="124"/>
      <c r="K84" s="97">
        <v>55.166476239937701</v>
      </c>
      <c r="L84" s="76"/>
      <c r="M84" s="98">
        <v>55.166476239937701</v>
      </c>
      <c r="N84" s="139">
        <v>4.1914160815378603</v>
      </c>
      <c r="O84" s="125" t="s">
        <v>67</v>
      </c>
      <c r="P84" s="126">
        <v>2.31225655673851</v>
      </c>
      <c r="Q84" s="127"/>
    </row>
    <row r="85" spans="1:25" ht="40.5" customHeight="1">
      <c r="A85" s="71" t="s">
        <v>88</v>
      </c>
      <c r="B85" s="71"/>
      <c r="C85" s="71"/>
      <c r="D85" s="79">
        <v>801.8</v>
      </c>
      <c r="E85" s="66"/>
      <c r="F85" s="74">
        <v>45857.97</v>
      </c>
      <c r="G85" s="84"/>
      <c r="H85" s="77"/>
      <c r="I85" s="75" t="s">
        <v>21</v>
      </c>
      <c r="J85" s="115"/>
      <c r="K85" s="65">
        <v>57.193776502868602</v>
      </c>
      <c r="L85" s="82"/>
      <c r="M85" s="98">
        <v>57.193776502868602</v>
      </c>
      <c r="N85" s="140">
        <f>+(K85/K84)-1</f>
        <v>3.6748772100532401E-2</v>
      </c>
      <c r="O85" s="129" t="s">
        <v>64</v>
      </c>
      <c r="P85" s="130"/>
      <c r="Q85" s="31"/>
      <c r="S85" s="106">
        <v>2.0273002629308698</v>
      </c>
    </row>
    <row r="86" spans="1:25" ht="15">
      <c r="A86" s="80"/>
      <c r="B86" s="80"/>
      <c r="C86" s="80"/>
      <c r="D86" s="80"/>
      <c r="E86" s="66"/>
      <c r="F86" s="62"/>
      <c r="G86" s="109"/>
      <c r="H86" s="83"/>
      <c r="I86" s="81"/>
      <c r="J86" s="114"/>
      <c r="K86" s="66"/>
      <c r="L86" s="82"/>
      <c r="M86" s="82"/>
      <c r="N86" s="131"/>
      <c r="O86" s="80"/>
      <c r="P86" s="80"/>
      <c r="Q86" s="31"/>
    </row>
    <row r="87" spans="1:25">
      <c r="A87" s="30" t="s">
        <v>57</v>
      </c>
      <c r="B87" s="31"/>
      <c r="C87" s="31"/>
      <c r="D87" s="31"/>
      <c r="E87" s="45"/>
      <c r="F87" s="32"/>
      <c r="G87" s="113"/>
      <c r="H87" s="34"/>
      <c r="I87" s="33"/>
      <c r="J87" s="118"/>
      <c r="K87" s="45"/>
      <c r="L87" s="48"/>
      <c r="M87" s="47"/>
      <c r="N87" s="141"/>
      <c r="O87" s="31"/>
      <c r="P87" s="31"/>
      <c r="Q87" s="31"/>
    </row>
  </sheetData>
  <phoneticPr fontId="0" type="noConversion"/>
  <conditionalFormatting sqref="L1:L1048576">
    <cfRule type="colorScale" priority="2">
      <colorScale>
        <cfvo type="num" val="-1"/>
        <cfvo type="num" val="1"/>
        <color rgb="FF00B050"/>
        <color rgb="FFFFEF9C"/>
      </colorScale>
    </cfRule>
    <cfRule type="colorScale" priority="3">
      <colorScale>
        <cfvo type="num" val="0"/>
        <cfvo type="num" val="1"/>
        <color rgb="FF00B050"/>
        <color rgb="FFFFEF9C"/>
      </colorScale>
    </cfRule>
    <cfRule type="cellIs" dxfId="0" priority="4" operator="greaterThan">
      <formula>$U$14</formula>
    </cfRule>
  </conditionalFormatting>
  <conditionalFormatting sqref="P28">
    <cfRule type="colorScale" priority="1">
      <colorScale>
        <cfvo type="num" val="-5"/>
        <cfvo type="percentile" val="0"/>
        <cfvo type="num" val="5"/>
        <color rgb="FFF8696B"/>
        <color rgb="FFFFEB84"/>
        <color rgb="FF63BE7B"/>
      </colorScale>
    </cfRule>
  </conditionalFormatting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82" sqref="D82"/>
    </sheetView>
  </sheetViews>
  <sheetFormatPr defaultRowHeight="12.75"/>
  <cols>
    <col min="2" max="2" width="26" customWidth="1"/>
    <col min="5" max="5" width="14.5703125" customWidth="1"/>
    <col min="6" max="6" width="14.85546875" bestFit="1" customWidth="1"/>
    <col min="8" max="8" width="17.42578125" customWidth="1"/>
    <col min="11" max="11" width="16.85546875" style="9" customWidth="1"/>
    <col min="14" max="14" width="12.85546875" bestFit="1" customWidth="1"/>
    <col min="17" max="17" width="22.7109375" customWidth="1"/>
  </cols>
  <sheetData>
    <row r="1" spans="1:18" ht="15">
      <c r="A1" s="71" t="s">
        <v>0</v>
      </c>
      <c r="B1" s="80"/>
      <c r="C1" s="80"/>
      <c r="D1" s="80"/>
      <c r="E1" s="66" t="s">
        <v>77</v>
      </c>
      <c r="F1" s="72"/>
      <c r="G1" s="84"/>
      <c r="H1" s="81"/>
      <c r="I1" s="114"/>
      <c r="J1" s="66"/>
      <c r="K1" s="82"/>
      <c r="L1" s="131"/>
      <c r="M1" s="80"/>
      <c r="N1" s="80"/>
      <c r="O1" s="31"/>
    </row>
    <row r="2" spans="1:18" ht="15">
      <c r="A2" s="80"/>
      <c r="B2" s="80"/>
      <c r="C2" s="80"/>
      <c r="D2" s="80"/>
      <c r="E2" s="66"/>
      <c r="F2" s="62"/>
      <c r="G2" s="109"/>
      <c r="H2" s="81"/>
      <c r="I2" s="114"/>
      <c r="J2" s="66"/>
      <c r="K2" s="82"/>
      <c r="L2" s="131"/>
      <c r="M2" s="80"/>
      <c r="N2" s="80"/>
      <c r="O2" s="31"/>
    </row>
    <row r="3" spans="1:18" ht="15">
      <c r="A3" s="80"/>
      <c r="B3" s="80"/>
      <c r="C3" s="80"/>
      <c r="D3" s="80"/>
      <c r="E3" s="66" t="s">
        <v>1</v>
      </c>
      <c r="F3" s="72"/>
      <c r="G3" s="84"/>
      <c r="H3" s="81"/>
      <c r="I3" s="115" t="s">
        <v>73</v>
      </c>
      <c r="J3" s="49" t="s">
        <v>78</v>
      </c>
      <c r="K3" s="82"/>
      <c r="L3" s="131"/>
      <c r="M3" s="80"/>
      <c r="N3" s="80"/>
      <c r="O3" s="31"/>
    </row>
    <row r="4" spans="1:18" ht="15">
      <c r="A4" s="80"/>
      <c r="B4" s="80"/>
      <c r="C4" s="80"/>
      <c r="D4" s="80"/>
      <c r="E4" s="66" t="s">
        <v>90</v>
      </c>
      <c r="F4" s="72"/>
      <c r="G4" s="84" t="s">
        <v>19</v>
      </c>
      <c r="H4" s="75" t="s">
        <v>20</v>
      </c>
      <c r="I4" s="115" t="s">
        <v>68</v>
      </c>
      <c r="J4" s="49" t="s">
        <v>79</v>
      </c>
      <c r="K4" s="76" t="s">
        <v>58</v>
      </c>
      <c r="L4" s="131"/>
      <c r="M4" s="80"/>
      <c r="N4" s="85" t="s">
        <v>2</v>
      </c>
      <c r="O4" s="31"/>
    </row>
    <row r="5" spans="1:18" ht="15">
      <c r="A5" s="71" t="s">
        <v>3</v>
      </c>
      <c r="B5" s="71"/>
      <c r="C5" s="80"/>
      <c r="D5" s="80"/>
      <c r="E5" s="66"/>
      <c r="F5" s="62"/>
      <c r="G5" s="109"/>
      <c r="H5" s="81"/>
      <c r="I5" s="114"/>
      <c r="J5" s="50" t="s">
        <v>91</v>
      </c>
      <c r="K5" s="82"/>
      <c r="L5" s="131"/>
      <c r="M5" s="80"/>
      <c r="N5" s="80"/>
      <c r="O5" s="31"/>
    </row>
    <row r="6" spans="1:18" ht="15">
      <c r="A6" s="80"/>
      <c r="B6" s="80"/>
      <c r="C6" s="80"/>
      <c r="D6" s="80"/>
      <c r="E6" s="66"/>
      <c r="F6" s="62"/>
      <c r="G6" s="109"/>
      <c r="H6" s="81"/>
      <c r="I6" s="114"/>
      <c r="J6" s="66"/>
      <c r="K6" s="82"/>
      <c r="L6" s="131"/>
      <c r="M6" s="80"/>
      <c r="N6" s="80"/>
      <c r="O6" s="31"/>
    </row>
    <row r="7" spans="1:18" ht="15">
      <c r="A7" s="71" t="s">
        <v>4</v>
      </c>
      <c r="B7" s="80"/>
      <c r="C7" s="80"/>
      <c r="D7" s="80"/>
      <c r="E7" s="66"/>
      <c r="F7" s="62"/>
      <c r="G7" s="109"/>
      <c r="H7" s="81"/>
      <c r="I7" s="114"/>
      <c r="J7" s="66"/>
      <c r="K7" s="82"/>
      <c r="L7" s="131"/>
      <c r="M7" s="80"/>
      <c r="N7" s="80"/>
      <c r="O7" s="31"/>
    </row>
    <row r="8" spans="1:18" s="25" customFormat="1" ht="15">
      <c r="A8" s="176">
        <v>1</v>
      </c>
      <c r="B8" s="177" t="s">
        <v>93</v>
      </c>
      <c r="C8" s="178"/>
      <c r="D8" s="179"/>
      <c r="E8" s="180">
        <f>+'Budget 17-18'!K8</f>
        <v>10281.120000000001</v>
      </c>
      <c r="F8" s="181"/>
      <c r="G8" s="182"/>
      <c r="H8" s="182"/>
      <c r="I8" s="183">
        <v>0</v>
      </c>
      <c r="J8" s="180">
        <v>10486.74</v>
      </c>
      <c r="K8" s="184"/>
      <c r="L8" s="185">
        <v>0.01</v>
      </c>
      <c r="M8" s="178"/>
      <c r="N8" s="205" t="s">
        <v>130</v>
      </c>
      <c r="O8" s="186"/>
      <c r="P8" s="24"/>
      <c r="R8" s="26"/>
    </row>
    <row r="9" spans="1:18" ht="15">
      <c r="A9" s="9"/>
      <c r="B9" s="148" t="s">
        <v>102</v>
      </c>
      <c r="C9" s="80"/>
      <c r="D9" s="80"/>
      <c r="E9" s="51">
        <f>+'Budget 17-18'!K9</f>
        <v>555</v>
      </c>
      <c r="F9" s="62"/>
      <c r="G9" s="107"/>
      <c r="H9" s="107"/>
      <c r="I9" s="114">
        <v>0</v>
      </c>
      <c r="J9" s="51">
        <f t="shared" ref="J9:J24" si="0">+E9*(1+L9)</f>
        <v>555</v>
      </c>
      <c r="K9" s="144"/>
      <c r="L9" s="132">
        <v>0</v>
      </c>
      <c r="M9" s="80"/>
      <c r="N9" s="80"/>
      <c r="O9" s="31"/>
      <c r="R9" s="12"/>
    </row>
    <row r="10" spans="1:18" ht="15">
      <c r="A10" s="9">
        <v>2</v>
      </c>
      <c r="B10" s="148" t="s">
        <v>94</v>
      </c>
      <c r="C10" s="80"/>
      <c r="D10" s="80"/>
      <c r="E10" s="51">
        <f>+'Budget 17-18'!K10</f>
        <v>450</v>
      </c>
      <c r="F10" s="62"/>
      <c r="G10" s="107"/>
      <c r="H10" s="107"/>
      <c r="I10" s="114">
        <v>0</v>
      </c>
      <c r="J10" s="51">
        <f t="shared" si="0"/>
        <v>450</v>
      </c>
      <c r="K10" s="144"/>
      <c r="L10" s="132">
        <v>0</v>
      </c>
      <c r="M10" s="80"/>
      <c r="N10" s="80"/>
      <c r="O10" s="31"/>
      <c r="R10" s="12"/>
    </row>
    <row r="11" spans="1:18" ht="15">
      <c r="A11" s="9">
        <v>3</v>
      </c>
      <c r="B11" s="148" t="s">
        <v>95</v>
      </c>
      <c r="C11" s="80"/>
      <c r="D11" s="80"/>
      <c r="E11" s="51">
        <f>+'Budget 17-18'!K11</f>
        <v>560</v>
      </c>
      <c r="F11" s="62"/>
      <c r="G11" s="107"/>
      <c r="H11" s="107"/>
      <c r="I11" s="114">
        <v>0</v>
      </c>
      <c r="J11" s="51">
        <f t="shared" si="0"/>
        <v>560</v>
      </c>
      <c r="K11" s="144">
        <v>107</v>
      </c>
      <c r="L11" s="132">
        <v>0</v>
      </c>
      <c r="M11" s="80"/>
      <c r="N11" s="80"/>
      <c r="O11" s="31"/>
      <c r="R11" s="12"/>
    </row>
    <row r="12" spans="1:18" ht="15">
      <c r="A12" s="9">
        <v>4</v>
      </c>
      <c r="B12" s="148" t="s">
        <v>119</v>
      </c>
      <c r="C12" s="80"/>
      <c r="D12" s="80"/>
      <c r="E12" s="51">
        <f>+'Budget 17-18'!K12</f>
        <v>1000</v>
      </c>
      <c r="F12" s="62"/>
      <c r="G12" s="107"/>
      <c r="H12" s="107"/>
      <c r="I12" s="114">
        <v>0</v>
      </c>
      <c r="J12" s="51">
        <f t="shared" si="0"/>
        <v>1100</v>
      </c>
      <c r="K12" s="144"/>
      <c r="L12" s="132">
        <v>0.1</v>
      </c>
      <c r="M12" s="80"/>
      <c r="N12" s="80"/>
      <c r="O12" s="31"/>
      <c r="R12" s="12"/>
    </row>
    <row r="13" spans="1:18" ht="15">
      <c r="A13" s="9">
        <v>5</v>
      </c>
      <c r="B13" s="148" t="s">
        <v>96</v>
      </c>
      <c r="C13" s="80"/>
      <c r="D13" s="80"/>
      <c r="E13" s="51">
        <f>+'Budget 17-18'!K13</f>
        <v>17182</v>
      </c>
      <c r="F13" s="62"/>
      <c r="G13" s="107"/>
      <c r="H13" s="107"/>
      <c r="I13" s="114">
        <v>0</v>
      </c>
      <c r="J13" s="51">
        <f t="shared" si="0"/>
        <v>17182</v>
      </c>
      <c r="K13" s="144"/>
      <c r="L13" s="132">
        <v>0</v>
      </c>
      <c r="M13" s="80"/>
      <c r="N13" s="80"/>
      <c r="O13" s="31"/>
      <c r="R13" s="12"/>
    </row>
    <row r="14" spans="1:18" ht="15">
      <c r="A14" s="9">
        <v>6</v>
      </c>
      <c r="B14" s="148" t="s">
        <v>97</v>
      </c>
      <c r="C14" s="80"/>
      <c r="D14" s="80"/>
      <c r="E14" s="51">
        <f>+'Budget 17-18'!K14</f>
        <v>0</v>
      </c>
      <c r="F14" s="62"/>
      <c r="G14" s="107"/>
      <c r="H14" s="107"/>
      <c r="I14" s="114">
        <v>0</v>
      </c>
      <c r="J14" s="51">
        <f t="shared" si="0"/>
        <v>0</v>
      </c>
      <c r="K14" s="144"/>
      <c r="L14" s="132">
        <v>0</v>
      </c>
      <c r="M14" s="80"/>
      <c r="N14" s="80"/>
      <c r="O14" s="36"/>
      <c r="P14" s="6"/>
      <c r="R14" s="12"/>
    </row>
    <row r="15" spans="1:18" ht="15">
      <c r="A15" s="9">
        <v>7</v>
      </c>
      <c r="B15" s="148" t="s">
        <v>98</v>
      </c>
      <c r="C15" s="80"/>
      <c r="D15" s="80"/>
      <c r="E15" s="51">
        <f>+'Budget 17-18'!K15</f>
        <v>25</v>
      </c>
      <c r="F15" s="62"/>
      <c r="G15" s="107"/>
      <c r="H15" s="107"/>
      <c r="I15" s="114">
        <v>0</v>
      </c>
      <c r="J15" s="51">
        <f t="shared" si="0"/>
        <v>25</v>
      </c>
      <c r="K15" s="144">
        <v>25</v>
      </c>
      <c r="L15" s="132">
        <v>0</v>
      </c>
      <c r="M15" s="80"/>
      <c r="N15" s="80"/>
      <c r="O15" s="31"/>
      <c r="R15" s="12"/>
    </row>
    <row r="16" spans="1:18" ht="15">
      <c r="A16" s="9">
        <v>8</v>
      </c>
      <c r="B16" s="148" t="s">
        <v>118</v>
      </c>
      <c r="C16" s="80"/>
      <c r="D16" s="80"/>
      <c r="E16" s="51">
        <f>+'Budget 17-18'!K16</f>
        <v>300</v>
      </c>
      <c r="F16" s="62"/>
      <c r="G16" s="107"/>
      <c r="H16" s="107"/>
      <c r="I16" s="114">
        <v>0</v>
      </c>
      <c r="J16" s="51">
        <f t="shared" si="0"/>
        <v>300</v>
      </c>
      <c r="K16" s="144"/>
      <c r="L16" s="132">
        <v>0</v>
      </c>
      <c r="M16" s="80"/>
      <c r="N16" s="80"/>
      <c r="O16" s="31"/>
      <c r="R16" s="12"/>
    </row>
    <row r="17" spans="1:18" ht="15">
      <c r="A17" s="9">
        <v>9</v>
      </c>
      <c r="B17" s="148" t="s">
        <v>120</v>
      </c>
      <c r="C17" s="80"/>
      <c r="D17" s="80"/>
      <c r="E17" s="51">
        <f>+'Budget 17-18'!K17</f>
        <v>50</v>
      </c>
      <c r="F17" s="62"/>
      <c r="G17" s="107"/>
      <c r="H17" s="107"/>
      <c r="I17" s="114">
        <v>0</v>
      </c>
      <c r="J17" s="51">
        <f t="shared" si="0"/>
        <v>50</v>
      </c>
      <c r="K17" s="144">
        <v>50</v>
      </c>
      <c r="L17" s="132">
        <v>0</v>
      </c>
      <c r="M17" s="80"/>
      <c r="N17" s="80"/>
      <c r="O17" s="31"/>
      <c r="R17" s="12"/>
    </row>
    <row r="18" spans="1:18" ht="15">
      <c r="A18" s="9">
        <v>10</v>
      </c>
      <c r="B18" s="203" t="s">
        <v>128</v>
      </c>
      <c r="C18" s="80"/>
      <c r="D18" s="80"/>
      <c r="E18" s="51">
        <f>+'Budget 17-18'!K18</f>
        <v>625</v>
      </c>
      <c r="F18" s="62"/>
      <c r="G18" s="107"/>
      <c r="H18" s="107"/>
      <c r="I18" s="114">
        <v>0</v>
      </c>
      <c r="J18" s="51">
        <v>975</v>
      </c>
      <c r="K18" s="144">
        <v>35.65</v>
      </c>
      <c r="L18" s="132">
        <v>0</v>
      </c>
      <c r="M18" s="80"/>
      <c r="N18" s="203" t="s">
        <v>129</v>
      </c>
      <c r="O18" s="31"/>
      <c r="R18" s="12"/>
    </row>
    <row r="19" spans="1:18" ht="15">
      <c r="A19" s="9">
        <v>11</v>
      </c>
      <c r="B19" s="148" t="s">
        <v>117</v>
      </c>
      <c r="C19" s="80"/>
      <c r="D19" s="80"/>
      <c r="E19" s="51">
        <f>+'Budget 17-18'!K19</f>
        <v>500</v>
      </c>
      <c r="F19" s="62"/>
      <c r="G19" s="107"/>
      <c r="H19" s="107"/>
      <c r="I19" s="114">
        <v>0</v>
      </c>
      <c r="J19" s="51">
        <f t="shared" si="0"/>
        <v>500</v>
      </c>
      <c r="K19" s="144"/>
      <c r="L19" s="132">
        <v>0</v>
      </c>
      <c r="M19" s="80"/>
      <c r="N19" s="80"/>
      <c r="O19" s="31"/>
      <c r="R19" s="12"/>
    </row>
    <row r="20" spans="1:18" ht="15">
      <c r="A20" s="10" t="s">
        <v>92</v>
      </c>
      <c r="B20" s="148" t="s">
        <v>99</v>
      </c>
      <c r="C20" s="80"/>
      <c r="D20" s="80"/>
      <c r="E20" s="51">
        <f>+'Budget 17-18'!K20</f>
        <v>438</v>
      </c>
      <c r="F20" s="62"/>
      <c r="G20" s="107"/>
      <c r="H20" s="107"/>
      <c r="I20" s="114"/>
      <c r="J20" s="51">
        <f t="shared" si="0"/>
        <v>438</v>
      </c>
      <c r="K20" s="144"/>
      <c r="L20" s="132">
        <v>0</v>
      </c>
      <c r="M20" s="80"/>
      <c r="N20" s="80"/>
      <c r="O20" s="31"/>
      <c r="R20" s="12"/>
    </row>
    <row r="21" spans="1:18" ht="15">
      <c r="A21" s="9">
        <v>12</v>
      </c>
      <c r="B21" s="148" t="s">
        <v>121</v>
      </c>
      <c r="C21" s="80"/>
      <c r="D21" s="80"/>
      <c r="E21" s="51">
        <f>+'Budget 17-18'!K21</f>
        <v>325</v>
      </c>
      <c r="F21" s="62"/>
      <c r="G21" s="107"/>
      <c r="H21" s="107"/>
      <c r="I21" s="114">
        <v>0</v>
      </c>
      <c r="J21" s="51">
        <f t="shared" si="0"/>
        <v>325</v>
      </c>
      <c r="K21" s="144">
        <v>325</v>
      </c>
      <c r="L21" s="132">
        <v>0</v>
      </c>
      <c r="M21" s="80"/>
      <c r="N21" s="80"/>
      <c r="O21" s="31"/>
      <c r="R21" s="12"/>
    </row>
    <row r="22" spans="1:18" ht="15">
      <c r="A22" s="9">
        <v>13</v>
      </c>
      <c r="B22" s="148" t="s">
        <v>100</v>
      </c>
      <c r="C22" s="80"/>
      <c r="D22" s="80"/>
      <c r="E22" s="51">
        <f>+'Budget 17-18'!K22</f>
        <v>632</v>
      </c>
      <c r="F22" s="62"/>
      <c r="G22" s="107"/>
      <c r="H22" s="107"/>
      <c r="I22" s="114">
        <v>0</v>
      </c>
      <c r="J22" s="51">
        <f t="shared" si="0"/>
        <v>632</v>
      </c>
      <c r="K22" s="144">
        <v>632</v>
      </c>
      <c r="L22" s="132">
        <v>0</v>
      </c>
      <c r="M22" s="80"/>
      <c r="N22" s="80"/>
      <c r="O22" s="31"/>
      <c r="P22" s="6"/>
      <c r="R22" s="12"/>
    </row>
    <row r="23" spans="1:18" ht="15">
      <c r="A23" s="9">
        <v>14</v>
      </c>
      <c r="B23" s="148" t="s">
        <v>122</v>
      </c>
      <c r="C23" s="80"/>
      <c r="D23" s="80"/>
      <c r="E23" s="51">
        <f>+'Budget 17-18'!K23</f>
        <v>350</v>
      </c>
      <c r="F23" s="62"/>
      <c r="G23" s="107"/>
      <c r="H23" s="107"/>
      <c r="I23" s="114">
        <v>0</v>
      </c>
      <c r="J23" s="51">
        <f t="shared" si="0"/>
        <v>350</v>
      </c>
      <c r="K23" s="144"/>
      <c r="L23" s="132">
        <v>0</v>
      </c>
      <c r="M23" s="80"/>
      <c r="N23" s="80"/>
      <c r="O23" s="31"/>
      <c r="P23" s="28"/>
      <c r="Q23" s="7"/>
      <c r="R23" s="12"/>
    </row>
    <row r="24" spans="1:18" ht="15">
      <c r="A24" s="9">
        <v>15</v>
      </c>
      <c r="B24" s="152" t="s">
        <v>101</v>
      </c>
      <c r="C24" s="86"/>
      <c r="D24" s="86"/>
      <c r="E24" s="51">
        <f>+'Budget 17-18'!K24</f>
        <v>100</v>
      </c>
      <c r="F24" s="63"/>
      <c r="G24" s="92"/>
      <c r="H24" s="92"/>
      <c r="I24" s="114">
        <v>0</v>
      </c>
      <c r="J24" s="51">
        <f t="shared" si="0"/>
        <v>100</v>
      </c>
      <c r="K24" s="144"/>
      <c r="L24" s="132">
        <v>0</v>
      </c>
      <c r="M24" s="86"/>
      <c r="N24" s="86"/>
      <c r="O24" s="35"/>
      <c r="P24" s="28"/>
      <c r="Q24" s="7"/>
      <c r="R24" s="12"/>
    </row>
    <row r="25" spans="1:18" ht="15">
      <c r="A25" s="149"/>
      <c r="B25" s="86"/>
      <c r="C25" s="86"/>
      <c r="D25" s="86"/>
      <c r="E25" s="51"/>
      <c r="F25" s="63"/>
      <c r="G25" s="110"/>
      <c r="H25" s="68"/>
      <c r="I25" s="114"/>
      <c r="J25" s="55"/>
      <c r="K25" s="144"/>
      <c r="L25" s="132"/>
      <c r="M25" s="86"/>
      <c r="N25" s="86"/>
      <c r="O25" s="35"/>
      <c r="P25" s="19"/>
      <c r="Q25" s="22"/>
      <c r="R25" s="20"/>
    </row>
    <row r="26" spans="1:18" ht="15">
      <c r="A26" s="150"/>
      <c r="B26" s="93"/>
      <c r="C26" s="93"/>
      <c r="D26" s="56" t="s">
        <v>18</v>
      </c>
      <c r="E26" s="60">
        <f>SUM(E8:E24)</f>
        <v>33373.120000000003</v>
      </c>
      <c r="F26" s="58"/>
      <c r="G26" s="60">
        <f t="shared" ref="G26:H26" si="1">SUM(G8:G24)</f>
        <v>0</v>
      </c>
      <c r="H26" s="60">
        <f t="shared" si="1"/>
        <v>0</v>
      </c>
      <c r="I26" s="116"/>
      <c r="J26" s="60">
        <f>SUM(J8:J24)</f>
        <v>34028.74</v>
      </c>
      <c r="K26" s="168">
        <f>SUM(K8:K24)</f>
        <v>1174.6500000000001</v>
      </c>
      <c r="L26" s="133"/>
      <c r="M26" s="93"/>
      <c r="N26" s="93"/>
      <c r="O26" s="37">
        <f>1-(+E26/J26)</f>
        <v>1.9266655186174875E-2</v>
      </c>
      <c r="R26" s="7"/>
    </row>
    <row r="27" spans="1:18" ht="15">
      <c r="A27" s="151"/>
      <c r="B27" s="80"/>
      <c r="C27" s="80"/>
      <c r="D27" s="80"/>
      <c r="E27" s="66"/>
      <c r="F27" s="62"/>
      <c r="G27" s="109"/>
      <c r="H27" s="81"/>
      <c r="I27" s="114"/>
      <c r="J27" s="53"/>
      <c r="K27" s="98"/>
      <c r="L27" s="134"/>
      <c r="M27" s="94"/>
      <c r="N27" s="80"/>
      <c r="O27" s="31"/>
      <c r="R27" s="7"/>
    </row>
    <row r="28" spans="1:18" ht="15">
      <c r="A28" s="153" t="s">
        <v>5</v>
      </c>
      <c r="B28" s="80"/>
      <c r="C28" s="80"/>
      <c r="D28" s="80"/>
      <c r="E28" s="66"/>
      <c r="F28" s="62"/>
      <c r="G28" s="109"/>
      <c r="H28" s="81"/>
      <c r="I28" s="114"/>
      <c r="J28" s="53"/>
      <c r="K28" s="98"/>
      <c r="L28" s="134"/>
      <c r="M28" s="94"/>
      <c r="N28" s="80"/>
      <c r="O28" s="31"/>
      <c r="P28" s="6"/>
      <c r="R28" s="12"/>
    </row>
    <row r="29" spans="1:18" ht="15">
      <c r="A29" s="9">
        <v>16</v>
      </c>
      <c r="B29" s="148" t="s">
        <v>105</v>
      </c>
      <c r="C29" s="80"/>
      <c r="D29" s="80"/>
      <c r="E29" s="53">
        <f>+'Budget 17-18'!K29</f>
        <v>2250</v>
      </c>
      <c r="F29" s="62"/>
      <c r="G29" s="107"/>
      <c r="H29" s="107"/>
      <c r="I29" s="114">
        <v>0</v>
      </c>
      <c r="J29" s="51">
        <f t="shared" ref="J29:J37" si="2">+E29*(1+L29)</f>
        <v>2250</v>
      </c>
      <c r="K29" s="144"/>
      <c r="L29" s="132">
        <v>0</v>
      </c>
      <c r="M29" s="80"/>
      <c r="N29" s="80"/>
      <c r="O29" s="31"/>
      <c r="R29" s="12"/>
    </row>
    <row r="30" spans="1:18" ht="15">
      <c r="A30" s="9">
        <v>17</v>
      </c>
      <c r="B30" s="203" t="s">
        <v>127</v>
      </c>
      <c r="C30" s="80"/>
      <c r="D30" s="80"/>
      <c r="E30" s="53">
        <f>+'Budget 17-18'!K30</f>
        <v>1200</v>
      </c>
      <c r="F30" s="62"/>
      <c r="G30" s="107"/>
      <c r="H30" s="107"/>
      <c r="I30" s="114">
        <v>0</v>
      </c>
      <c r="J30" s="51">
        <v>1700</v>
      </c>
      <c r="K30" s="144"/>
      <c r="L30" s="132">
        <v>0</v>
      </c>
      <c r="M30" s="80"/>
      <c r="N30" s="80"/>
      <c r="O30" s="31"/>
      <c r="R30" s="12"/>
    </row>
    <row r="31" spans="1:18" s="25" customFormat="1" ht="15.75" customHeight="1">
      <c r="A31" s="176">
        <v>18</v>
      </c>
      <c r="B31" s="187" t="s">
        <v>106</v>
      </c>
      <c r="C31" s="188"/>
      <c r="D31" s="188"/>
      <c r="E31" s="189">
        <f>+'Budget 17-18'!K32</f>
        <v>0</v>
      </c>
      <c r="F31" s="190"/>
      <c r="G31" s="191"/>
      <c r="H31" s="191"/>
      <c r="I31" s="183">
        <v>-0.25</v>
      </c>
      <c r="J31" s="180">
        <f t="shared" si="2"/>
        <v>0</v>
      </c>
      <c r="K31" s="184"/>
      <c r="L31" s="185">
        <v>0</v>
      </c>
      <c r="M31" s="188"/>
      <c r="N31" s="188"/>
      <c r="O31" s="192"/>
      <c r="R31" s="26"/>
    </row>
    <row r="32" spans="1:18" ht="15">
      <c r="A32" s="9">
        <v>19</v>
      </c>
      <c r="B32" s="148" t="s">
        <v>107</v>
      </c>
      <c r="C32" s="80"/>
      <c r="D32" s="80"/>
      <c r="E32" s="53">
        <f>+'Budget 17-18'!K33</f>
        <v>500</v>
      </c>
      <c r="F32" s="62"/>
      <c r="G32" s="107"/>
      <c r="H32" s="107"/>
      <c r="I32" s="114"/>
      <c r="J32" s="51">
        <f t="shared" si="2"/>
        <v>500</v>
      </c>
      <c r="K32" s="144">
        <v>500</v>
      </c>
      <c r="L32" s="132">
        <v>0</v>
      </c>
      <c r="M32" s="80"/>
      <c r="N32" s="80"/>
      <c r="O32" s="31"/>
      <c r="R32" s="12"/>
    </row>
    <row r="33" spans="1:18" ht="15">
      <c r="A33" s="9">
        <v>20</v>
      </c>
      <c r="B33" s="148" t="s">
        <v>108</v>
      </c>
      <c r="C33" s="80"/>
      <c r="D33" s="80"/>
      <c r="E33" s="53">
        <f>+'Budget 17-18'!K34</f>
        <v>325</v>
      </c>
      <c r="F33" s="62"/>
      <c r="G33" s="107"/>
      <c r="H33" s="107"/>
      <c r="I33" s="114">
        <v>0</v>
      </c>
      <c r="J33" s="51">
        <f t="shared" si="2"/>
        <v>325</v>
      </c>
      <c r="K33" s="144"/>
      <c r="L33" s="132">
        <v>0</v>
      </c>
      <c r="M33" s="80"/>
      <c r="N33" s="80"/>
      <c r="O33" s="31"/>
      <c r="P33" s="7"/>
      <c r="Q33" s="7"/>
      <c r="R33" s="12"/>
    </row>
    <row r="34" spans="1:18" ht="15">
      <c r="A34" s="10">
        <v>21</v>
      </c>
      <c r="B34" s="152" t="s">
        <v>109</v>
      </c>
      <c r="C34" s="86"/>
      <c r="D34" s="86"/>
      <c r="E34" s="53">
        <f>+'Budget 17-18'!K35</f>
        <v>3000</v>
      </c>
      <c r="F34" s="63"/>
      <c r="G34" s="92"/>
      <c r="H34" s="92"/>
      <c r="I34" s="114">
        <v>0</v>
      </c>
      <c r="J34" s="51">
        <f t="shared" si="2"/>
        <v>3000</v>
      </c>
      <c r="K34" s="144"/>
      <c r="L34" s="132">
        <v>0</v>
      </c>
      <c r="M34" s="86"/>
      <c r="N34" s="86"/>
      <c r="O34" s="39"/>
      <c r="P34" s="27"/>
      <c r="Q34" s="27"/>
      <c r="R34" s="29"/>
    </row>
    <row r="35" spans="1:18" ht="15">
      <c r="A35" s="10" t="s">
        <v>103</v>
      </c>
      <c r="B35" s="175" t="s">
        <v>123</v>
      </c>
      <c r="C35" s="86"/>
      <c r="D35" s="86"/>
      <c r="E35" s="53">
        <f>+'Budget 17-18'!K36</f>
        <v>1500</v>
      </c>
      <c r="F35" s="63"/>
      <c r="G35" s="92"/>
      <c r="H35" s="92"/>
      <c r="I35" s="114"/>
      <c r="J35" s="51">
        <v>3000</v>
      </c>
      <c r="K35" s="144">
        <v>1500</v>
      </c>
      <c r="L35" s="132">
        <v>0</v>
      </c>
      <c r="M35" s="86"/>
      <c r="N35" s="86" t="s">
        <v>85</v>
      </c>
      <c r="O35" s="39"/>
      <c r="P35" s="27"/>
      <c r="Q35" s="27"/>
      <c r="R35" s="29"/>
    </row>
    <row r="36" spans="1:18" ht="15">
      <c r="A36" s="10" t="s">
        <v>104</v>
      </c>
      <c r="B36" s="152" t="s">
        <v>124</v>
      </c>
      <c r="C36" s="86"/>
      <c r="D36" s="86"/>
      <c r="E36" s="53">
        <f>+'Budget 17-18'!K37</f>
        <v>1250</v>
      </c>
      <c r="F36" s="63"/>
      <c r="G36" s="92"/>
      <c r="H36" s="92"/>
      <c r="I36" s="114"/>
      <c r="J36" s="51">
        <v>2500</v>
      </c>
      <c r="K36" s="144">
        <v>1250</v>
      </c>
      <c r="L36" s="132">
        <v>0</v>
      </c>
      <c r="M36" s="86"/>
      <c r="N36" s="86" t="s">
        <v>85</v>
      </c>
      <c r="O36" s="40"/>
    </row>
    <row r="37" spans="1:18" ht="15">
      <c r="A37" s="10">
        <v>22</v>
      </c>
      <c r="B37" s="148" t="s">
        <v>110</v>
      </c>
      <c r="C37" s="80"/>
      <c r="D37" s="80"/>
      <c r="E37" s="53">
        <f>+'Budget 17-18'!K38</f>
        <v>840</v>
      </c>
      <c r="F37" s="62"/>
      <c r="G37" s="107"/>
      <c r="H37" s="107"/>
      <c r="I37" s="114">
        <v>0</v>
      </c>
      <c r="J37" s="51">
        <f t="shared" si="2"/>
        <v>840</v>
      </c>
      <c r="K37" s="144"/>
      <c r="L37" s="132">
        <v>0</v>
      </c>
      <c r="M37" s="80"/>
      <c r="N37" s="80"/>
      <c r="O37" s="31"/>
      <c r="P37" s="19"/>
      <c r="Q37" s="19"/>
      <c r="R37" s="20"/>
    </row>
    <row r="38" spans="1:18" ht="36.75" customHeight="1">
      <c r="A38" s="56"/>
      <c r="B38" s="56"/>
      <c r="C38" s="56"/>
      <c r="D38" s="56" t="s">
        <v>18</v>
      </c>
      <c r="E38" s="60">
        <f>SUM(E29:E37)</f>
        <v>10865</v>
      </c>
      <c r="F38" s="64"/>
      <c r="G38" s="60">
        <f t="shared" ref="G38:H38" si="3">SUM(G29:G37)</f>
        <v>0</v>
      </c>
      <c r="H38" s="60">
        <f t="shared" si="3"/>
        <v>0</v>
      </c>
      <c r="I38" s="116"/>
      <c r="J38" s="60">
        <f>SUM(J29:J37)</f>
        <v>14115</v>
      </c>
      <c r="K38" s="168">
        <f>SUM(K29:K37)</f>
        <v>3250</v>
      </c>
      <c r="L38" s="132"/>
      <c r="M38" s="56"/>
      <c r="N38" s="56"/>
      <c r="O38" s="37">
        <f>1-(+E38/(J38-K38))</f>
        <v>0</v>
      </c>
    </row>
    <row r="39" spans="1:18" ht="15">
      <c r="A39" s="71" t="s">
        <v>8</v>
      </c>
      <c r="B39" s="80"/>
      <c r="C39" s="80"/>
      <c r="D39" s="80"/>
      <c r="E39" s="66"/>
      <c r="F39" s="62"/>
      <c r="G39" s="112"/>
      <c r="H39" s="107"/>
      <c r="I39" s="114"/>
      <c r="J39" s="49"/>
      <c r="K39" s="98"/>
      <c r="L39" s="131"/>
      <c r="M39" s="80"/>
      <c r="N39" s="80"/>
      <c r="O39" s="31"/>
      <c r="R39" s="12"/>
    </row>
    <row r="40" spans="1:18" ht="15">
      <c r="A40" s="9">
        <v>23</v>
      </c>
      <c r="B40" s="148" t="s">
        <v>111</v>
      </c>
      <c r="C40" s="80"/>
      <c r="D40" s="80"/>
      <c r="E40" s="53">
        <v>1319</v>
      </c>
      <c r="F40" s="62"/>
      <c r="G40" s="107"/>
      <c r="H40" s="107"/>
      <c r="I40" s="114">
        <v>0</v>
      </c>
      <c r="J40" s="51">
        <f>+E40*(1+L40)</f>
        <v>1358.57</v>
      </c>
      <c r="K40" s="144"/>
      <c r="L40" s="132">
        <v>0.03</v>
      </c>
      <c r="M40" s="80"/>
      <c r="N40" s="80"/>
      <c r="O40" s="31"/>
      <c r="P40" s="6"/>
      <c r="R40" s="12"/>
    </row>
    <row r="41" spans="1:18" ht="15">
      <c r="A41" s="9">
        <v>24</v>
      </c>
      <c r="B41" s="148" t="s">
        <v>112</v>
      </c>
      <c r="C41" s="80"/>
      <c r="D41" s="80"/>
      <c r="E41" s="53">
        <v>1113</v>
      </c>
      <c r="F41" s="62"/>
      <c r="G41" s="107"/>
      <c r="H41" s="107"/>
      <c r="I41" s="114">
        <v>0</v>
      </c>
      <c r="J41" s="51">
        <f>+E41*(1+L41)</f>
        <v>1146.3900000000001</v>
      </c>
      <c r="K41" s="144"/>
      <c r="L41" s="132">
        <v>0.03</v>
      </c>
      <c r="M41" s="80"/>
      <c r="N41" s="80"/>
      <c r="O41" s="31"/>
      <c r="P41" s="19"/>
      <c r="Q41" s="22"/>
      <c r="R41" s="23"/>
    </row>
    <row r="42" spans="1:18" ht="38.25" customHeight="1">
      <c r="A42" s="93"/>
      <c r="B42" s="93"/>
      <c r="C42" s="93"/>
      <c r="D42" s="56" t="s">
        <v>18</v>
      </c>
      <c r="E42" s="60">
        <f>SUM(E40:E41)</f>
        <v>2432</v>
      </c>
      <c r="F42" s="58"/>
      <c r="G42" s="60">
        <f t="shared" ref="G42:H42" si="4">SUM(G40:G41)</f>
        <v>0</v>
      </c>
      <c r="H42" s="60">
        <f t="shared" si="4"/>
        <v>0</v>
      </c>
      <c r="I42" s="116"/>
      <c r="J42" s="60">
        <f>SUM(J40:J41)</f>
        <v>2504.96</v>
      </c>
      <c r="K42" s="168">
        <f>SUM(K40:K41)</f>
        <v>0</v>
      </c>
      <c r="L42" s="133"/>
      <c r="M42" s="93"/>
      <c r="N42" s="93"/>
      <c r="O42" s="37">
        <f>1-(+E42/(J42-K42))</f>
        <v>2.9126213592232997E-2</v>
      </c>
      <c r="P42" s="4"/>
      <c r="R42" s="7"/>
    </row>
    <row r="43" spans="1:18" ht="15">
      <c r="A43" s="71" t="s">
        <v>9</v>
      </c>
      <c r="B43" s="80"/>
      <c r="C43" s="80"/>
      <c r="D43" s="80"/>
      <c r="E43" s="53"/>
      <c r="F43" s="62"/>
      <c r="G43" s="81"/>
      <c r="H43" s="81"/>
      <c r="I43" s="114"/>
      <c r="J43" s="53"/>
      <c r="K43" s="98"/>
      <c r="L43" s="131"/>
      <c r="M43" s="80"/>
      <c r="N43" s="80"/>
      <c r="O43" s="38"/>
      <c r="P43" s="3"/>
      <c r="R43" s="12"/>
    </row>
    <row r="44" spans="1:18" s="25" customFormat="1" ht="15">
      <c r="A44" s="25">
        <v>25</v>
      </c>
      <c r="B44" s="187" t="s">
        <v>113</v>
      </c>
      <c r="C44" s="188"/>
      <c r="D44" s="188"/>
      <c r="E44" s="189">
        <v>5693</v>
      </c>
      <c r="F44" s="190"/>
      <c r="G44" s="191">
        <v>3895</v>
      </c>
      <c r="H44" s="191"/>
      <c r="I44" s="183">
        <v>0</v>
      </c>
      <c r="J44" s="180">
        <v>1000</v>
      </c>
      <c r="K44" s="184">
        <v>798</v>
      </c>
      <c r="L44" s="185">
        <v>0</v>
      </c>
      <c r="M44" s="188"/>
      <c r="N44" s="188"/>
      <c r="O44" s="193"/>
      <c r="R44" s="26"/>
    </row>
    <row r="45" spans="1:18" s="25" customFormat="1" ht="15">
      <c r="A45" s="25">
        <v>26</v>
      </c>
      <c r="B45" s="187" t="s">
        <v>114</v>
      </c>
      <c r="C45" s="188"/>
      <c r="D45" s="194"/>
      <c r="E45" s="189">
        <v>125</v>
      </c>
      <c r="F45" s="190"/>
      <c r="G45" s="191"/>
      <c r="H45" s="191"/>
      <c r="I45" s="183">
        <v>0</v>
      </c>
      <c r="J45" s="180">
        <f>+E45*(1+L45)</f>
        <v>125</v>
      </c>
      <c r="K45" s="184"/>
      <c r="L45" s="185">
        <v>0</v>
      </c>
      <c r="M45" s="188"/>
      <c r="N45" s="188"/>
      <c r="O45" s="195"/>
      <c r="R45" s="26"/>
    </row>
    <row r="46" spans="1:18" s="25" customFormat="1" ht="15">
      <c r="A46" s="25">
        <v>27</v>
      </c>
      <c r="B46" s="187" t="s">
        <v>115</v>
      </c>
      <c r="C46" s="188"/>
      <c r="D46" s="188"/>
      <c r="E46" s="189">
        <v>25</v>
      </c>
      <c r="F46" s="190"/>
      <c r="G46" s="191"/>
      <c r="H46" s="191"/>
      <c r="I46" s="183">
        <v>0</v>
      </c>
      <c r="J46" s="180">
        <f>+E46*(1+L46)</f>
        <v>25</v>
      </c>
      <c r="K46" s="184"/>
      <c r="L46" s="185">
        <v>0</v>
      </c>
      <c r="M46" s="188"/>
      <c r="N46" s="188"/>
      <c r="O46" s="195"/>
      <c r="R46" s="26"/>
    </row>
    <row r="47" spans="1:18" ht="15">
      <c r="A47">
        <v>28</v>
      </c>
      <c r="B47" s="148" t="s">
        <v>116</v>
      </c>
      <c r="C47" s="80"/>
      <c r="D47" s="80"/>
      <c r="E47" s="53">
        <v>600</v>
      </c>
      <c r="F47" s="62"/>
      <c r="G47" s="107"/>
      <c r="H47" s="107"/>
      <c r="I47" s="114">
        <v>0</v>
      </c>
      <c r="J47" s="51">
        <f>+E47*(1+L47)</f>
        <v>600</v>
      </c>
      <c r="K47" s="144"/>
      <c r="L47" s="132">
        <v>0</v>
      </c>
      <c r="M47" s="80"/>
      <c r="N47" s="80"/>
      <c r="O47" s="41"/>
    </row>
    <row r="48" spans="1:18" ht="15">
      <c r="A48" s="80"/>
      <c r="B48" s="203" t="s">
        <v>126</v>
      </c>
      <c r="C48" s="80"/>
      <c r="D48" s="80"/>
      <c r="E48" s="66"/>
      <c r="F48" s="62"/>
      <c r="G48" s="81"/>
      <c r="H48" s="81"/>
      <c r="I48" s="117"/>
      <c r="J48" s="204">
        <v>750</v>
      </c>
      <c r="K48" s="82"/>
      <c r="L48" s="131"/>
      <c r="M48" s="80"/>
      <c r="N48" s="80"/>
      <c r="O48" s="31"/>
      <c r="P48" s="19"/>
      <c r="Q48" s="22"/>
      <c r="R48" s="22"/>
    </row>
    <row r="49" spans="1:18" s="1" customFormat="1" ht="15">
      <c r="A49" s="154"/>
      <c r="B49" s="154"/>
      <c r="C49" s="154"/>
      <c r="D49" s="56" t="s">
        <v>18</v>
      </c>
      <c r="E49" s="60">
        <f>SUM(E44:E47)</f>
        <v>6443</v>
      </c>
      <c r="F49" s="64"/>
      <c r="G49" s="60">
        <f t="shared" ref="G49:H49" si="5">SUM(G44:G47)</f>
        <v>3895</v>
      </c>
      <c r="H49" s="60">
        <f t="shared" si="5"/>
        <v>0</v>
      </c>
      <c r="I49" s="116"/>
      <c r="J49" s="60">
        <f>SUM(J44:J48)</f>
        <v>2500</v>
      </c>
      <c r="K49" s="168">
        <f>SUM(K44:K47)</f>
        <v>798</v>
      </c>
      <c r="L49" s="155"/>
      <c r="M49" s="154"/>
      <c r="N49" s="154"/>
      <c r="O49" s="37" t="s">
        <v>69</v>
      </c>
    </row>
    <row r="50" spans="1:18" ht="15">
      <c r="A50" s="80"/>
      <c r="B50" s="80"/>
      <c r="C50" s="80"/>
      <c r="D50" s="80"/>
      <c r="E50" s="53"/>
      <c r="F50" s="62"/>
      <c r="G50" s="81"/>
      <c r="H50" s="81"/>
      <c r="I50" s="114"/>
      <c r="J50" s="53"/>
      <c r="K50" s="97"/>
      <c r="L50" s="131"/>
      <c r="M50" s="94"/>
      <c r="N50" s="80"/>
      <c r="O50" s="31"/>
    </row>
    <row r="51" spans="1:18" ht="15">
      <c r="A51" s="71" t="s">
        <v>22</v>
      </c>
      <c r="B51" s="80"/>
      <c r="C51" s="80"/>
      <c r="D51" s="80"/>
      <c r="E51" s="53"/>
      <c r="F51" s="62"/>
      <c r="G51" s="81"/>
      <c r="H51" s="81"/>
      <c r="I51" s="114"/>
      <c r="J51" s="53"/>
      <c r="K51" s="98"/>
      <c r="L51" s="134"/>
      <c r="M51" s="94"/>
      <c r="N51" s="80"/>
      <c r="O51" s="31"/>
      <c r="P51" s="6"/>
      <c r="R51" s="12"/>
    </row>
    <row r="52" spans="1:18" ht="15">
      <c r="A52">
        <v>29</v>
      </c>
      <c r="B52" s="80" t="s">
        <v>62</v>
      </c>
      <c r="C52" s="80"/>
      <c r="D52" s="80"/>
      <c r="E52" s="53">
        <v>150</v>
      </c>
      <c r="F52" s="62"/>
      <c r="G52" s="107"/>
      <c r="H52" s="107"/>
      <c r="I52" s="114">
        <v>0</v>
      </c>
      <c r="J52" s="51">
        <f>+E52*(1+L52)</f>
        <v>150</v>
      </c>
      <c r="K52" s="144"/>
      <c r="L52" s="132">
        <v>0</v>
      </c>
      <c r="M52" s="80"/>
      <c r="N52" s="80"/>
      <c r="O52" s="31"/>
      <c r="P52" s="28"/>
      <c r="Q52" s="7"/>
      <c r="R52" s="12"/>
    </row>
    <row r="53" spans="1:18" ht="15">
      <c r="A53">
        <v>30</v>
      </c>
      <c r="B53" s="202" t="s">
        <v>43</v>
      </c>
      <c r="C53" s="86"/>
      <c r="D53" s="86"/>
      <c r="E53" s="51">
        <v>8000</v>
      </c>
      <c r="F53" s="63"/>
      <c r="G53" s="92"/>
      <c r="H53" s="92"/>
      <c r="I53" s="114">
        <v>0</v>
      </c>
      <c r="J53" s="51">
        <f>+E53*(1+L53)</f>
        <v>8000</v>
      </c>
      <c r="K53" s="144">
        <v>8000</v>
      </c>
      <c r="L53" s="132">
        <v>0</v>
      </c>
      <c r="M53" s="86"/>
      <c r="N53" s="86" t="s">
        <v>85</v>
      </c>
      <c r="O53" s="35"/>
      <c r="R53" s="12"/>
    </row>
    <row r="54" spans="1:18" ht="15">
      <c r="A54">
        <v>31</v>
      </c>
      <c r="B54" s="86" t="s">
        <v>44</v>
      </c>
      <c r="C54" s="86"/>
      <c r="D54" s="86"/>
      <c r="E54" s="51">
        <v>670</v>
      </c>
      <c r="F54" s="63"/>
      <c r="G54" s="92"/>
      <c r="H54" s="92"/>
      <c r="I54" s="114">
        <v>0</v>
      </c>
      <c r="J54" s="51">
        <v>500</v>
      </c>
      <c r="K54" s="144">
        <v>670</v>
      </c>
      <c r="L54" s="132">
        <v>0</v>
      </c>
      <c r="M54" s="86"/>
      <c r="N54" s="86"/>
      <c r="O54" s="35"/>
      <c r="P54" s="28"/>
      <c r="Q54" s="7"/>
      <c r="R54" s="12"/>
    </row>
    <row r="55" spans="1:18" ht="15">
      <c r="A55">
        <v>32</v>
      </c>
      <c r="B55" s="80" t="s">
        <v>86</v>
      </c>
      <c r="C55" s="80"/>
      <c r="D55" s="80"/>
      <c r="E55" s="53">
        <v>2500</v>
      </c>
      <c r="F55" s="62"/>
      <c r="G55" s="107"/>
      <c r="H55" s="107"/>
      <c r="I55" s="114"/>
      <c r="J55" s="51">
        <v>2500</v>
      </c>
      <c r="K55" s="144">
        <v>2500</v>
      </c>
      <c r="L55" s="132">
        <v>0</v>
      </c>
      <c r="M55" s="80"/>
      <c r="N55" s="86" t="s">
        <v>85</v>
      </c>
      <c r="O55" s="31"/>
      <c r="P55" s="6"/>
      <c r="R55" s="12"/>
    </row>
    <row r="56" spans="1:18" ht="33.75" customHeight="1">
      <c r="A56" s="56"/>
      <c r="B56" s="80"/>
      <c r="C56" s="56"/>
      <c r="D56" s="69" t="s">
        <v>17</v>
      </c>
      <c r="E56" s="60">
        <f>SUM(E52:E55)</f>
        <v>11320</v>
      </c>
      <c r="F56" s="64"/>
      <c r="G56" s="60">
        <f t="shared" ref="G56:H56" si="6">SUM(G52:G55)</f>
        <v>0</v>
      </c>
      <c r="H56" s="60">
        <f t="shared" si="6"/>
        <v>0</v>
      </c>
      <c r="I56" s="116"/>
      <c r="J56" s="60">
        <f>SUM(J52:J55)</f>
        <v>11150</v>
      </c>
      <c r="K56" s="168">
        <f>SUM(K52:K55)</f>
        <v>11170</v>
      </c>
      <c r="L56" s="135"/>
      <c r="M56" s="56"/>
      <c r="N56" s="56"/>
      <c r="O56" s="37"/>
      <c r="P56" s="19"/>
      <c r="Q56" s="17"/>
      <c r="R56" s="19"/>
    </row>
    <row r="57" spans="1:18" ht="15">
      <c r="A57" s="80"/>
      <c r="B57" s="80"/>
      <c r="C57" s="80"/>
      <c r="D57" s="80"/>
      <c r="E57" s="53"/>
      <c r="F57" s="62"/>
      <c r="G57" s="107"/>
      <c r="H57" s="107"/>
      <c r="I57" s="114"/>
      <c r="J57" s="65"/>
      <c r="K57" s="98"/>
      <c r="L57" s="131"/>
      <c r="M57" s="80"/>
      <c r="N57" s="80"/>
      <c r="O57" s="31"/>
      <c r="R57" s="3"/>
    </row>
    <row r="58" spans="1:18" ht="15">
      <c r="A58" s="71" t="s">
        <v>59</v>
      </c>
      <c r="B58" s="80"/>
      <c r="C58" s="80"/>
      <c r="D58" s="80"/>
      <c r="E58" s="53"/>
      <c r="F58" s="62"/>
      <c r="G58" s="81"/>
      <c r="H58" s="81"/>
      <c r="I58" s="114"/>
      <c r="J58" s="53"/>
      <c r="K58" s="98"/>
      <c r="L58" s="134"/>
      <c r="M58" s="80"/>
      <c r="N58" s="80"/>
      <c r="O58" s="31"/>
    </row>
    <row r="59" spans="1:18" ht="15.75">
      <c r="A59" s="56" t="s">
        <v>32</v>
      </c>
      <c r="B59" s="56"/>
      <c r="C59" s="56"/>
      <c r="D59" s="56"/>
      <c r="E59" s="60">
        <f>+E26+E38+E42+E49+E56</f>
        <v>64433.120000000003</v>
      </c>
      <c r="F59" s="64"/>
      <c r="G59" s="108"/>
      <c r="H59" s="108"/>
      <c r="I59" s="116"/>
      <c r="J59" s="60">
        <f>+J26+J38+J42+J49+J56</f>
        <v>64298.7</v>
      </c>
      <c r="K59" s="168">
        <f>+K26+K38+K42+K49+K56</f>
        <v>16392.650000000001</v>
      </c>
      <c r="L59" s="135"/>
      <c r="M59" s="56"/>
      <c r="N59" s="56"/>
      <c r="O59" s="37" t="s">
        <v>69</v>
      </c>
      <c r="P59" s="13"/>
      <c r="Q59" s="13"/>
      <c r="R59" s="13"/>
    </row>
    <row r="60" spans="1:18" ht="15">
      <c r="A60" s="80" t="s">
        <v>33</v>
      </c>
      <c r="B60" s="80"/>
      <c r="C60" s="80"/>
      <c r="D60" s="80"/>
      <c r="E60" s="53"/>
      <c r="F60" s="62"/>
      <c r="G60" s="112"/>
      <c r="H60" s="107"/>
      <c r="I60" s="114"/>
      <c r="J60" s="53"/>
      <c r="K60" s="82"/>
      <c r="L60" s="131"/>
      <c r="M60" s="80"/>
      <c r="N60" s="80"/>
      <c r="O60" s="43"/>
      <c r="P60" s="2"/>
      <c r="Q60" s="2"/>
      <c r="R60" s="2"/>
    </row>
    <row r="61" spans="1:18" ht="15">
      <c r="A61" s="80" t="s">
        <v>56</v>
      </c>
      <c r="B61" s="80"/>
      <c r="C61" s="80"/>
      <c r="D61" s="80"/>
      <c r="E61" s="53">
        <v>11537.49</v>
      </c>
      <c r="F61" s="62"/>
      <c r="G61" s="112"/>
      <c r="H61" s="107"/>
      <c r="I61" s="114"/>
      <c r="J61" s="53">
        <f>K59</f>
        <v>16392.650000000001</v>
      </c>
      <c r="K61" s="97"/>
      <c r="L61" s="131"/>
      <c r="M61" s="80"/>
      <c r="N61" s="80"/>
      <c r="O61" s="36"/>
      <c r="P61" s="2"/>
      <c r="Q61" s="2"/>
      <c r="R61" s="2"/>
    </row>
    <row r="62" spans="1:18" ht="15">
      <c r="A62" s="80" t="s">
        <v>55</v>
      </c>
      <c r="B62" s="80"/>
      <c r="C62" s="80"/>
      <c r="D62" s="80"/>
      <c r="E62" s="53"/>
      <c r="F62" s="62"/>
      <c r="G62" s="112"/>
      <c r="H62" s="107"/>
      <c r="I62" s="114"/>
      <c r="J62" s="53"/>
      <c r="K62" s="98"/>
      <c r="L62" s="131"/>
      <c r="M62" s="80"/>
      <c r="N62" s="80"/>
      <c r="O62" s="36"/>
      <c r="P62" s="2"/>
      <c r="Q62" s="2"/>
      <c r="R62" s="2"/>
    </row>
    <row r="63" spans="1:18" ht="15">
      <c r="A63" s="80" t="s">
        <v>34</v>
      </c>
      <c r="B63" s="80"/>
      <c r="C63" s="80"/>
      <c r="D63" s="80"/>
      <c r="E63" s="53"/>
      <c r="F63" s="62"/>
      <c r="G63" s="112"/>
      <c r="H63" s="107"/>
      <c r="I63" s="114"/>
      <c r="J63" s="53"/>
      <c r="K63" s="82"/>
      <c r="L63" s="137"/>
      <c r="M63" s="71"/>
      <c r="N63" s="80"/>
      <c r="O63" s="36"/>
      <c r="P63" s="2"/>
      <c r="Q63" s="2"/>
      <c r="R63" s="2"/>
    </row>
    <row r="64" spans="1:18" ht="15">
      <c r="A64" s="80"/>
      <c r="B64" s="80"/>
      <c r="C64" s="80"/>
      <c r="D64" s="80"/>
      <c r="E64" s="53"/>
      <c r="F64" s="62"/>
      <c r="G64" s="112"/>
      <c r="H64" s="107"/>
      <c r="I64" s="114"/>
      <c r="J64" s="53"/>
      <c r="K64" s="82"/>
      <c r="L64" s="131"/>
      <c r="M64" s="80"/>
      <c r="N64" s="80"/>
      <c r="O64" s="36"/>
      <c r="P64" s="2"/>
      <c r="Q64" s="2"/>
      <c r="R64" s="2"/>
    </row>
    <row r="65" spans="1:18" s="25" customFormat="1" ht="15">
      <c r="A65" s="188"/>
      <c r="B65" s="188" t="s">
        <v>61</v>
      </c>
      <c r="C65" s="188"/>
      <c r="D65" s="188"/>
      <c r="E65" s="189"/>
      <c r="F65" s="190"/>
      <c r="G65" s="196"/>
      <c r="H65" s="191"/>
      <c r="I65" s="183">
        <v>-0.25</v>
      </c>
      <c r="J65" s="180">
        <f>E65*(1-K65)</f>
        <v>0</v>
      </c>
      <c r="K65" s="197"/>
      <c r="L65" s="198"/>
      <c r="M65" s="188"/>
      <c r="N65" s="199"/>
      <c r="O65" s="195"/>
      <c r="P65" s="24"/>
      <c r="Q65" s="24"/>
      <c r="R65" s="24"/>
    </row>
    <row r="66" spans="1:18" ht="23.25">
      <c r="A66" s="71"/>
      <c r="B66" s="71" t="s">
        <v>87</v>
      </c>
      <c r="C66" s="71"/>
      <c r="D66" s="71"/>
      <c r="E66" s="53">
        <v>47714.55</v>
      </c>
      <c r="F66" s="72"/>
      <c r="G66" s="111"/>
      <c r="H66" s="78"/>
      <c r="I66" s="115"/>
      <c r="J66" s="65">
        <f>+J59-J61-J65</f>
        <v>47906.049999999996</v>
      </c>
      <c r="K66" s="76"/>
      <c r="L66" s="138"/>
      <c r="M66" s="128"/>
      <c r="N66" s="128"/>
      <c r="O66" s="206">
        <f>1-(+E66/J66)</f>
        <v>3.9974074255755276E-3</v>
      </c>
      <c r="P66" s="11"/>
      <c r="Q66" s="11"/>
      <c r="R66" s="11"/>
    </row>
    <row r="67" spans="1:18" ht="15">
      <c r="A67" s="80"/>
      <c r="B67" s="80"/>
      <c r="C67" s="80"/>
      <c r="D67" s="80"/>
      <c r="E67" s="53"/>
      <c r="F67" s="62"/>
      <c r="G67" s="109"/>
      <c r="H67" s="81"/>
      <c r="I67" s="114"/>
      <c r="J67" s="53"/>
      <c r="K67" s="82"/>
      <c r="L67" s="131"/>
      <c r="M67" s="80"/>
      <c r="N67" s="80"/>
      <c r="O67" s="31"/>
    </row>
    <row r="68" spans="1:18" ht="15">
      <c r="A68" s="72" t="s">
        <v>36</v>
      </c>
      <c r="B68" s="72"/>
      <c r="C68" s="72"/>
      <c r="D68" s="74">
        <v>761.23</v>
      </c>
      <c r="E68" s="66"/>
      <c r="F68" s="74">
        <v>33798</v>
      </c>
      <c r="G68" s="84"/>
      <c r="H68" s="75" t="s">
        <v>21</v>
      </c>
      <c r="I68" s="115"/>
      <c r="J68" s="78">
        <v>44.4</v>
      </c>
      <c r="K68" s="98">
        <v>44.399196037991103</v>
      </c>
      <c r="L68" s="131"/>
      <c r="M68" s="80"/>
      <c r="N68" s="80"/>
      <c r="O68" s="31"/>
    </row>
    <row r="69" spans="1:18" ht="15">
      <c r="A69" s="72" t="s">
        <v>37</v>
      </c>
      <c r="B69" s="72"/>
      <c r="C69" s="72"/>
      <c r="D69" s="74">
        <v>767.7</v>
      </c>
      <c r="E69" s="66"/>
      <c r="F69" s="74">
        <v>36754</v>
      </c>
      <c r="G69" s="84"/>
      <c r="H69" s="75" t="s">
        <v>21</v>
      </c>
      <c r="I69" s="115"/>
      <c r="J69" s="78">
        <v>48</v>
      </c>
      <c r="K69" s="98">
        <v>47.875472189657401</v>
      </c>
      <c r="L69" s="131"/>
      <c r="M69" s="80"/>
      <c r="N69" s="80"/>
      <c r="O69" s="31"/>
    </row>
    <row r="70" spans="1:18" ht="15">
      <c r="A70" s="72" t="s">
        <v>38</v>
      </c>
      <c r="B70" s="72"/>
      <c r="C70" s="72"/>
      <c r="D70" s="74">
        <v>767.62</v>
      </c>
      <c r="E70" s="66"/>
      <c r="F70" s="74">
        <v>36846</v>
      </c>
      <c r="G70" s="84"/>
      <c r="H70" s="75" t="s">
        <v>21</v>
      </c>
      <c r="I70" s="115"/>
      <c r="J70" s="78">
        <v>48</v>
      </c>
      <c r="K70" s="98">
        <v>48.000312654698902</v>
      </c>
      <c r="L70" s="131"/>
      <c r="M70" s="80"/>
      <c r="N70" s="80"/>
      <c r="O70" s="31"/>
    </row>
    <row r="71" spans="1:18" ht="15">
      <c r="A71" s="72" t="s">
        <v>39</v>
      </c>
      <c r="B71" s="72"/>
      <c r="C71" s="72"/>
      <c r="D71" s="74">
        <v>765.25</v>
      </c>
      <c r="E71" s="66"/>
      <c r="F71" s="74">
        <v>36733</v>
      </c>
      <c r="G71" s="84"/>
      <c r="H71" s="75" t="s">
        <v>21</v>
      </c>
      <c r="I71" s="115"/>
      <c r="J71" s="78">
        <v>48</v>
      </c>
      <c r="K71" s="98">
        <v>48.001306762495901</v>
      </c>
      <c r="L71" s="131"/>
      <c r="M71" s="80"/>
      <c r="N71" s="80"/>
      <c r="O71" s="31"/>
    </row>
    <row r="72" spans="1:18" ht="15">
      <c r="A72" s="72" t="s">
        <v>40</v>
      </c>
      <c r="B72" s="72"/>
      <c r="C72" s="72"/>
      <c r="D72" s="74">
        <v>772.2</v>
      </c>
      <c r="E72" s="66"/>
      <c r="F72" s="74">
        <v>33976</v>
      </c>
      <c r="G72" s="84"/>
      <c r="H72" s="75" t="s">
        <v>21</v>
      </c>
      <c r="I72" s="115"/>
      <c r="J72" s="78">
        <v>44</v>
      </c>
      <c r="K72" s="98">
        <v>43.998963998964001</v>
      </c>
      <c r="L72" s="131"/>
      <c r="M72" s="80"/>
      <c r="N72" s="80"/>
      <c r="O72" s="31"/>
    </row>
    <row r="73" spans="1:18" ht="15">
      <c r="A73" s="72" t="s">
        <v>41</v>
      </c>
      <c r="B73" s="72"/>
      <c r="C73" s="72"/>
      <c r="D73" s="74">
        <v>771.2</v>
      </c>
      <c r="E73" s="66"/>
      <c r="F73" s="74">
        <v>33932</v>
      </c>
      <c r="G73" s="84"/>
      <c r="H73" s="75" t="s">
        <v>21</v>
      </c>
      <c r="I73" s="115"/>
      <c r="J73" s="78">
        <v>44</v>
      </c>
      <c r="K73" s="98">
        <v>43.998962655601701</v>
      </c>
      <c r="L73" s="131"/>
      <c r="M73" s="80"/>
      <c r="N73" s="80"/>
      <c r="O73" s="31"/>
    </row>
    <row r="74" spans="1:18" ht="15">
      <c r="A74" s="72" t="s">
        <v>42</v>
      </c>
      <c r="B74" s="72"/>
      <c r="C74" s="72"/>
      <c r="D74" s="74">
        <v>767.7</v>
      </c>
      <c r="E74" s="66"/>
      <c r="F74" s="74">
        <v>37382.080000000002</v>
      </c>
      <c r="G74" s="84"/>
      <c r="H74" s="75" t="s">
        <v>21</v>
      </c>
      <c r="I74" s="115"/>
      <c r="J74" s="78">
        <v>48.69</v>
      </c>
      <c r="K74" s="98">
        <v>48.693604272502299</v>
      </c>
      <c r="L74" s="131"/>
      <c r="M74" s="80"/>
      <c r="N74" s="80"/>
      <c r="O74" s="31"/>
    </row>
    <row r="75" spans="1:18" ht="15">
      <c r="A75" s="72" t="s">
        <v>35</v>
      </c>
      <c r="B75" s="72"/>
      <c r="C75" s="72"/>
      <c r="D75" s="74">
        <v>769.3</v>
      </c>
      <c r="E75" s="66"/>
      <c r="F75" s="74">
        <v>36926.400000000001</v>
      </c>
      <c r="G75" s="84"/>
      <c r="H75" s="75" t="s">
        <v>21</v>
      </c>
      <c r="I75" s="115"/>
      <c r="J75" s="78">
        <v>48</v>
      </c>
      <c r="K75" s="98">
        <v>48</v>
      </c>
      <c r="L75" s="131"/>
      <c r="M75" s="80"/>
      <c r="N75" s="80"/>
      <c r="O75" s="31"/>
    </row>
    <row r="76" spans="1:18" ht="15">
      <c r="A76" s="72" t="s">
        <v>60</v>
      </c>
      <c r="B76" s="72"/>
      <c r="C76" s="72"/>
      <c r="D76" s="74">
        <v>767.7</v>
      </c>
      <c r="E76" s="66"/>
      <c r="F76" s="74">
        <v>37614.339999999997</v>
      </c>
      <c r="G76" s="84"/>
      <c r="H76" s="75" t="s">
        <v>21</v>
      </c>
      <c r="I76" s="115"/>
      <c r="J76" s="78">
        <v>48.996144327211098</v>
      </c>
      <c r="K76" s="98">
        <v>48.996144327211098</v>
      </c>
      <c r="L76" s="131"/>
      <c r="M76" s="80"/>
      <c r="N76" s="80"/>
      <c r="O76" s="31"/>
    </row>
    <row r="77" spans="1:18" ht="15">
      <c r="A77" s="72" t="s">
        <v>63</v>
      </c>
      <c r="B77" s="72"/>
      <c r="C77" s="72"/>
      <c r="D77" s="74">
        <v>770.2</v>
      </c>
      <c r="E77" s="66"/>
      <c r="F77" s="74">
        <v>40708.32</v>
      </c>
      <c r="G77" s="84"/>
      <c r="H77" s="75" t="s">
        <v>21</v>
      </c>
      <c r="I77" s="115"/>
      <c r="J77" s="78">
        <v>52.854219683199197</v>
      </c>
      <c r="K77" s="98">
        <v>52.854219683199197</v>
      </c>
      <c r="L77" s="134"/>
      <c r="M77" s="103"/>
      <c r="N77" s="80"/>
      <c r="O77" s="31"/>
    </row>
    <row r="78" spans="1:18" ht="15">
      <c r="A78" s="72" t="s">
        <v>66</v>
      </c>
      <c r="B78" s="72"/>
      <c r="C78" s="72"/>
      <c r="D78" s="74"/>
      <c r="E78" s="66"/>
      <c r="F78" s="74"/>
      <c r="G78" s="84"/>
      <c r="H78" s="75"/>
      <c r="I78" s="115"/>
      <c r="J78" s="78"/>
      <c r="K78" s="98"/>
      <c r="L78" s="134"/>
      <c r="M78" s="103"/>
      <c r="N78" s="80"/>
      <c r="O78" s="31"/>
      <c r="P78" s="1"/>
      <c r="Q78" s="1"/>
      <c r="R78" s="1"/>
    </row>
    <row r="79" spans="1:18" ht="15">
      <c r="A79" s="120" t="s">
        <v>72</v>
      </c>
      <c r="B79" s="120"/>
      <c r="C79" s="120"/>
      <c r="D79" s="121">
        <v>770.2</v>
      </c>
      <c r="E79" s="76"/>
      <c r="F79" s="121">
        <v>42489.22</v>
      </c>
      <c r="G79" s="122"/>
      <c r="H79" s="76" t="s">
        <v>21</v>
      </c>
      <c r="I79" s="124"/>
      <c r="J79" s="97">
        <v>55.166476239937701</v>
      </c>
      <c r="K79" s="98">
        <v>55.166476239937701</v>
      </c>
      <c r="L79" s="139"/>
      <c r="M79" s="125"/>
      <c r="N79" s="126"/>
      <c r="O79" s="127"/>
      <c r="P79" s="15"/>
      <c r="Q79" s="15"/>
      <c r="R79" s="15"/>
    </row>
    <row r="80" spans="1:18" s="165" customFormat="1" ht="15">
      <c r="A80" s="157" t="s">
        <v>88</v>
      </c>
      <c r="B80" s="157"/>
      <c r="C80" s="157"/>
      <c r="D80" s="158">
        <v>801.8</v>
      </c>
      <c r="E80" s="159"/>
      <c r="F80" s="158">
        <v>45857.97</v>
      </c>
      <c r="G80" s="160"/>
      <c r="H80" s="159" t="s">
        <v>21</v>
      </c>
      <c r="I80" s="161"/>
      <c r="J80" s="162">
        <v>57.193776502868602</v>
      </c>
      <c r="K80" s="162">
        <v>57.193776502868602</v>
      </c>
      <c r="L80" s="163"/>
      <c r="M80" s="164"/>
      <c r="O80" s="166"/>
      <c r="Q80" s="167"/>
    </row>
    <row r="81" spans="1:15" s="14" customFormat="1" ht="15.75">
      <c r="A81" s="169" t="s">
        <v>125</v>
      </c>
      <c r="B81" s="169"/>
      <c r="C81" s="169"/>
      <c r="D81" s="207">
        <v>818.1</v>
      </c>
      <c r="E81" s="170"/>
      <c r="F81" s="200">
        <f>+J66</f>
        <v>47906.049999999996</v>
      </c>
      <c r="G81" s="171"/>
      <c r="H81" s="172" t="s">
        <v>21</v>
      </c>
      <c r="I81" s="173"/>
      <c r="J81" s="208">
        <f>+F81/D81</f>
        <v>58.55769465835472</v>
      </c>
      <c r="K81" s="174"/>
      <c r="L81" s="209">
        <f>SUM(J81-J80)</f>
        <v>1.3639181554861182</v>
      </c>
      <c r="M81" s="169"/>
      <c r="N81" s="206">
        <f>1-(+J80/J81)</f>
        <v>2.3291869043746916E-2</v>
      </c>
      <c r="O81" s="201"/>
    </row>
    <row r="82" spans="1:15">
      <c r="A82" s="30"/>
      <c r="B82" s="31"/>
      <c r="C82" s="31"/>
      <c r="D82" s="31"/>
      <c r="E82" s="45"/>
      <c r="F82" s="32"/>
      <c r="G82" s="113"/>
      <c r="H82" s="33"/>
      <c r="I82" s="118"/>
      <c r="J82" s="45"/>
      <c r="K82" s="47"/>
      <c r="L82" s="141"/>
      <c r="M82" s="31"/>
      <c r="N82" s="31"/>
      <c r="O82" s="31"/>
    </row>
    <row r="83" spans="1:15" ht="15.75">
      <c r="E83" s="5"/>
      <c r="F83" s="8"/>
      <c r="G83" s="18"/>
      <c r="H83" s="18"/>
      <c r="I83" s="119"/>
      <c r="J83" s="46"/>
      <c r="K83" s="156"/>
      <c r="L83" s="210">
        <f>SUM(L81/52)</f>
        <v>2.6229195297809964E-2</v>
      </c>
      <c r="M83" s="211" t="s">
        <v>131</v>
      </c>
      <c r="N83" s="206"/>
    </row>
    <row r="84" spans="1:15">
      <c r="E84" s="5"/>
      <c r="F84" s="8"/>
      <c r="G84" s="18"/>
      <c r="H84" s="18"/>
      <c r="I84" s="119"/>
      <c r="J84" s="46"/>
      <c r="K84" s="156"/>
      <c r="L84" s="142"/>
    </row>
  </sheetData>
  <conditionalFormatting sqref="N28">
    <cfRule type="colorScale" priority="1">
      <colorScale>
        <cfvo type="num" val="-5"/>
        <cfvo type="percentile" val="0"/>
        <cfvo type="num" val="5"/>
        <color rgb="FFF8696B"/>
        <color rgb="FFFFEB84"/>
        <color rgb="FF63BE7B"/>
      </colorScale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17-18</vt:lpstr>
      <vt:lpstr>Budget 18-19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Siggs</dc:creator>
  <cp:lastModifiedBy>David Siggs</cp:lastModifiedBy>
  <cp:lastPrinted>2017-12-11T10:59:54Z</cp:lastPrinted>
  <dcterms:created xsi:type="dcterms:W3CDTF">2006-11-09T14:19:16Z</dcterms:created>
  <dcterms:modified xsi:type="dcterms:W3CDTF">2017-12-11T11:41:56Z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